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ml.chartshapes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6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Z:\SEP_Interne\INDICATEURS\Tableaux de bord 2025\"/>
    </mc:Choice>
  </mc:AlternateContent>
  <xr:revisionPtr revIDLastSave="0" documentId="13_ncr:1_{323BE1FF-64B3-4F6E-B3DC-7153E2B5374A}" xr6:coauthVersionLast="47" xr6:coauthVersionMax="47" xr10:uidLastSave="{00000000-0000-0000-0000-000000000000}"/>
  <bookViews>
    <workbookView xWindow="29295" yWindow="210" windowWidth="27450" windowHeight="15180" tabRatio="778" xr2:uid="{00000000-000D-0000-FFFF-FFFF00000000}"/>
  </bookViews>
  <sheets>
    <sheet name="Fiche GT" sheetId="139" r:id="rId1"/>
    <sheet name="Fiche PRO" sheetId="153" r:id="rId2"/>
    <sheet name="Base_lyc" sheetId="154" r:id="rId3"/>
    <sheet name="Extract_R__20_10_25" sheetId="155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xlnm._FilterDatabase" localSheetId="2" hidden="1">Base_lyc!$A$15:$CC$29</definedName>
    <definedName name="abs_coll_av">#REF!</definedName>
    <definedName name="abs_coll_av_eff" localSheetId="0">#REF!</definedName>
    <definedName name="abs_coll_av_eff" localSheetId="1">#REF!</definedName>
    <definedName name="abs_coll_av_eff">#REF!</definedName>
    <definedName name="Abs_coll_avc_eff" localSheetId="0">#REF!</definedName>
    <definedName name="Abs_coll_avc_eff" localSheetId="1">#REF!</definedName>
    <definedName name="Abs_coll_avc_eff">#REF!</definedName>
    <definedName name="absentéisme_collèges_avec_effectifs" localSheetId="0">#REF!</definedName>
    <definedName name="absentéisme_collèges_avec_effectifs" localSheetId="1">#REF!</definedName>
    <definedName name="absentéisme_collèges_avec_effectifs">#REF!</definedName>
    <definedName name="Class" localSheetId="0">#REF!</definedName>
    <definedName name="Class" localSheetId="1">#REF!</definedName>
    <definedName name="Class">#REF!</definedName>
    <definedName name="Etablissement_Code">#REF!</definedName>
    <definedName name="faits_par_étab_2015_2016" localSheetId="0">#REF!</definedName>
    <definedName name="faits_par_étab_2015_2016" localSheetId="1">#REF!</definedName>
    <definedName name="faits_par_étab_2015_2016">#REF!</definedName>
    <definedName name="ids_lp_2015_2016" localSheetId="0">#REF!</definedName>
    <definedName name="ids_lp_2015_2016" localSheetId="1">#REF!</definedName>
    <definedName name="ids_lp_2015_2016">#REF!</definedName>
    <definedName name="ids_lycées_publics" localSheetId="0">#REF!</definedName>
    <definedName name="ids_lycées_publics" localSheetId="1">#REF!</definedName>
    <definedName name="ids_lycées_publics">#REF!</definedName>
    <definedName name="LP_abs1516" localSheetId="0">#REF!</definedName>
    <definedName name="LP_abs1516" localSheetId="1">#REF!</definedName>
    <definedName name="LP_abs1516">#REF!</definedName>
    <definedName name="lp_absentéisme_2015_2016" localSheetId="0">#REF!</definedName>
    <definedName name="lp_absentéisme_2015_2016" localSheetId="1">#REF!</definedName>
    <definedName name="lp_absentéisme_2015_2016">#REF!</definedName>
    <definedName name="lycées_absentéisme_2015_2016" localSheetId="0">#REF!</definedName>
    <definedName name="lycées_absentéisme_2015_2016" localSheetId="1">#REF!</definedName>
    <definedName name="lycées_absentéisme_2015_2016">#REF!</definedName>
    <definedName name="Moyenne_CCF_par_Etab" localSheetId="0">#REF!</definedName>
    <definedName name="Moyenne_CCF_par_Etab" localSheetId="1">#REF!</definedName>
    <definedName name="Moyenne_CCF_par_Etab">#REF!</definedName>
    <definedName name="moyenne_ccf_par_étab" localSheetId="0">#REF!</definedName>
    <definedName name="moyenne_ccf_par_étab" localSheetId="1">#REF!</definedName>
    <definedName name="moyenne_ccf_par_étab">#REF!</definedName>
    <definedName name="moyenne_ep_par_étab" localSheetId="0">#REF!</definedName>
    <definedName name="moyenne_ep_par_étab" localSheetId="1">#REF!</definedName>
    <definedName name="moyenne_ep_par_étab">#REF!</definedName>
    <definedName name="nuages" localSheetId="0">#REF!</definedName>
    <definedName name="nuages" localSheetId="1">#REF!</definedName>
    <definedName name="nuages">#REF!</definedName>
    <definedName name="_xlnm.Print_Area" localSheetId="0">'Fiche GT'!$A$1:$I$82,'Fiche GT'!$A$85:$I$139</definedName>
    <definedName name="_xlnm.Print_Area" localSheetId="1">'Fiche PRO'!$A$1:$I$141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A16" i="154" l="1"/>
  <c r="CB16" i="154"/>
  <c r="CC16" i="154"/>
  <c r="CA17" i="154"/>
  <c r="CB17" i="154"/>
  <c r="CC17" i="154"/>
  <c r="CA18" i="154"/>
  <c r="CB18" i="154"/>
  <c r="CC18" i="154"/>
  <c r="CA19" i="154"/>
  <c r="CB19" i="154"/>
  <c r="CC19" i="154"/>
  <c r="CA20" i="154"/>
  <c r="CB20" i="154"/>
  <c r="CC20" i="154"/>
  <c r="CA21" i="154"/>
  <c r="CB21" i="154"/>
  <c r="CC21" i="154"/>
  <c r="CA22" i="154"/>
  <c r="CB22" i="154"/>
  <c r="CC22" i="154"/>
  <c r="CA23" i="154"/>
  <c r="CB23" i="154"/>
  <c r="CC23" i="154"/>
  <c r="CA24" i="154"/>
  <c r="CB24" i="154"/>
  <c r="CC24" i="154"/>
  <c r="CA25" i="154"/>
  <c r="CB25" i="154"/>
  <c r="CC25" i="154"/>
  <c r="CA26" i="154"/>
  <c r="CB26" i="154"/>
  <c r="CC26" i="154"/>
  <c r="CA27" i="154"/>
  <c r="CB27" i="154"/>
  <c r="CC27" i="154"/>
  <c r="CA28" i="154"/>
  <c r="CB28" i="154"/>
  <c r="CC28" i="154"/>
  <c r="CA29" i="154"/>
  <c r="CB29" i="154"/>
  <c r="CC29" i="154"/>
  <c r="CC15" i="154"/>
  <c r="CB15" i="154"/>
  <c r="CA15" i="154"/>
  <c r="BX16" i="154"/>
  <c r="BY16" i="154"/>
  <c r="BZ16" i="154"/>
  <c r="BX17" i="154"/>
  <c r="BY17" i="154"/>
  <c r="BZ17" i="154"/>
  <c r="BX18" i="154"/>
  <c r="BY18" i="154"/>
  <c r="BZ18" i="154"/>
  <c r="BX19" i="154"/>
  <c r="BY19" i="154"/>
  <c r="BZ19" i="154"/>
  <c r="BX20" i="154"/>
  <c r="BY20" i="154"/>
  <c r="BZ20" i="154"/>
  <c r="BX21" i="154"/>
  <c r="BY21" i="154"/>
  <c r="BZ21" i="154"/>
  <c r="BX22" i="154"/>
  <c r="BY22" i="154"/>
  <c r="BZ22" i="154"/>
  <c r="BX23" i="154"/>
  <c r="BY23" i="154"/>
  <c r="BZ23" i="154"/>
  <c r="BX24" i="154"/>
  <c r="BY24" i="154"/>
  <c r="BZ24" i="154"/>
  <c r="BX25" i="154"/>
  <c r="BY25" i="154"/>
  <c r="BZ25" i="154"/>
  <c r="BX26" i="154"/>
  <c r="BY26" i="154"/>
  <c r="BZ26" i="154"/>
  <c r="BX27" i="154"/>
  <c r="BY27" i="154"/>
  <c r="BZ27" i="154"/>
  <c r="BX28" i="154"/>
  <c r="BY28" i="154"/>
  <c r="BZ28" i="154"/>
  <c r="BX29" i="154"/>
  <c r="BY29" i="154"/>
  <c r="BZ29" i="154"/>
  <c r="BZ15" i="154"/>
  <c r="BY15" i="154"/>
  <c r="BX15" i="154"/>
  <c r="CA3" i="154"/>
  <c r="CB3" i="154"/>
  <c r="CC3" i="154"/>
  <c r="CA4" i="154"/>
  <c r="CB4" i="154"/>
  <c r="CC4" i="154"/>
  <c r="CA5" i="154"/>
  <c r="CB5" i="154"/>
  <c r="CC5" i="154"/>
  <c r="CA6" i="154"/>
  <c r="CB6" i="154"/>
  <c r="CC6" i="154"/>
  <c r="CA7" i="154"/>
  <c r="CB7" i="154"/>
  <c r="CC7" i="154"/>
  <c r="CA8" i="154"/>
  <c r="CB8" i="154"/>
  <c r="CC8" i="154"/>
  <c r="CA9" i="154"/>
  <c r="CB9" i="154"/>
  <c r="CC9" i="154"/>
  <c r="CA10" i="154"/>
  <c r="CB10" i="154"/>
  <c r="CC10" i="154"/>
  <c r="CA11" i="154"/>
  <c r="CB11" i="154"/>
  <c r="CC11" i="154"/>
  <c r="CC2" i="154"/>
  <c r="CB2" i="154"/>
  <c r="CA2" i="154"/>
  <c r="BX3" i="154"/>
  <c r="BY3" i="154"/>
  <c r="BZ3" i="154"/>
  <c r="BX4" i="154"/>
  <c r="BY4" i="154"/>
  <c r="BZ4" i="154"/>
  <c r="BX5" i="154"/>
  <c r="BY5" i="154"/>
  <c r="BZ5" i="154"/>
  <c r="BX6" i="154"/>
  <c r="BY6" i="154"/>
  <c r="BZ6" i="154"/>
  <c r="BX7" i="154"/>
  <c r="BY7" i="154"/>
  <c r="BZ7" i="154"/>
  <c r="BX8" i="154"/>
  <c r="BY8" i="154"/>
  <c r="BZ8" i="154"/>
  <c r="BX9" i="154"/>
  <c r="BY9" i="154"/>
  <c r="BZ9" i="154"/>
  <c r="BX10" i="154"/>
  <c r="BY10" i="154"/>
  <c r="BZ10" i="154"/>
  <c r="BX11" i="154"/>
  <c r="BY11" i="154"/>
  <c r="BZ11" i="154"/>
  <c r="BZ2" i="154"/>
  <c r="BY2" i="154"/>
  <c r="BX2" i="154"/>
  <c r="AR16" i="154"/>
  <c r="AS16" i="154"/>
  <c r="AT16" i="154"/>
  <c r="AR17" i="154"/>
  <c r="AS17" i="154"/>
  <c r="AT17" i="154"/>
  <c r="AR18" i="154"/>
  <c r="AS18" i="154"/>
  <c r="AT18" i="154"/>
  <c r="AR19" i="154"/>
  <c r="AS19" i="154"/>
  <c r="AT19" i="154"/>
  <c r="AR20" i="154"/>
  <c r="AS20" i="154"/>
  <c r="AT20" i="154"/>
  <c r="AR21" i="154"/>
  <c r="AS21" i="154"/>
  <c r="AT21" i="154"/>
  <c r="AR22" i="154"/>
  <c r="AS22" i="154"/>
  <c r="AT22" i="154"/>
  <c r="AR23" i="154"/>
  <c r="AS23" i="154"/>
  <c r="AT23" i="154"/>
  <c r="AR24" i="154"/>
  <c r="AS24" i="154"/>
  <c r="AT24" i="154"/>
  <c r="AR25" i="154"/>
  <c r="AS25" i="154"/>
  <c r="AT25" i="154"/>
  <c r="AR26" i="154"/>
  <c r="AS26" i="154"/>
  <c r="AT26" i="154"/>
  <c r="AR27" i="154"/>
  <c r="AS27" i="154"/>
  <c r="AT27" i="154"/>
  <c r="AR28" i="154"/>
  <c r="AS28" i="154"/>
  <c r="AT28" i="154"/>
  <c r="AR29" i="154"/>
  <c r="AS29" i="154"/>
  <c r="AT29" i="154"/>
  <c r="AT15" i="154"/>
  <c r="AS15" i="154"/>
  <c r="AR15" i="154"/>
  <c r="AR3" i="154"/>
  <c r="AS3" i="154"/>
  <c r="AT3" i="154"/>
  <c r="AR4" i="154"/>
  <c r="AS4" i="154"/>
  <c r="AT4" i="154"/>
  <c r="AR5" i="154"/>
  <c r="AS5" i="154"/>
  <c r="AT5" i="154"/>
  <c r="AR6" i="154"/>
  <c r="AS6" i="154"/>
  <c r="AT6" i="154"/>
  <c r="AR7" i="154"/>
  <c r="AS7" i="154"/>
  <c r="AT7" i="154"/>
  <c r="AR8" i="154"/>
  <c r="AS8" i="154"/>
  <c r="AT8" i="154"/>
  <c r="AR9" i="154"/>
  <c r="AS9" i="154"/>
  <c r="AT9" i="154"/>
  <c r="AR10" i="154"/>
  <c r="AS10" i="154"/>
  <c r="AT10" i="154"/>
  <c r="AR11" i="154"/>
  <c r="AS11" i="154"/>
  <c r="AT11" i="154"/>
  <c r="AT2" i="154"/>
  <c r="AS2" i="154"/>
  <c r="AR2" i="154"/>
  <c r="AO3" i="154"/>
  <c r="AP3" i="154"/>
  <c r="AQ3" i="154"/>
  <c r="AO4" i="154"/>
  <c r="AP4" i="154"/>
  <c r="AQ4" i="154"/>
  <c r="AO5" i="154"/>
  <c r="AP5" i="154"/>
  <c r="AQ5" i="154"/>
  <c r="AO6" i="154"/>
  <c r="AP6" i="154"/>
  <c r="AQ6" i="154"/>
  <c r="AO7" i="154"/>
  <c r="AP7" i="154"/>
  <c r="AQ7" i="154"/>
  <c r="AO8" i="154"/>
  <c r="AP8" i="154"/>
  <c r="AQ8" i="154"/>
  <c r="AO9" i="154"/>
  <c r="AP9" i="154"/>
  <c r="AQ9" i="154"/>
  <c r="AO10" i="154"/>
  <c r="AP10" i="154"/>
  <c r="AQ10" i="154"/>
  <c r="AO11" i="154"/>
  <c r="AP11" i="154"/>
  <c r="AQ11" i="154"/>
  <c r="AQ2" i="154"/>
  <c r="AP2" i="154"/>
  <c r="AO2" i="154"/>
  <c r="AO16" i="154"/>
  <c r="AP16" i="154"/>
  <c r="AQ16" i="154"/>
  <c r="AO17" i="154"/>
  <c r="AP17" i="154"/>
  <c r="AQ17" i="154"/>
  <c r="AO18" i="154"/>
  <c r="AP18" i="154"/>
  <c r="AQ18" i="154"/>
  <c r="AO19" i="154"/>
  <c r="AP19" i="154"/>
  <c r="AQ19" i="154"/>
  <c r="AO20" i="154"/>
  <c r="AP20" i="154"/>
  <c r="AQ20" i="154"/>
  <c r="AO21" i="154"/>
  <c r="AP21" i="154"/>
  <c r="AQ21" i="154"/>
  <c r="AO22" i="154"/>
  <c r="AP22" i="154"/>
  <c r="AQ22" i="154"/>
  <c r="AO23" i="154"/>
  <c r="AP23" i="154"/>
  <c r="AQ23" i="154"/>
  <c r="AO24" i="154"/>
  <c r="AP24" i="154"/>
  <c r="AQ24" i="154"/>
  <c r="AO25" i="154"/>
  <c r="AP25" i="154"/>
  <c r="AQ25" i="154"/>
  <c r="AO26" i="154"/>
  <c r="AP26" i="154"/>
  <c r="AQ26" i="154"/>
  <c r="AO27" i="154"/>
  <c r="AP27" i="154"/>
  <c r="AQ27" i="154"/>
  <c r="AO28" i="154"/>
  <c r="AP28" i="154"/>
  <c r="AQ28" i="154"/>
  <c r="AO29" i="154"/>
  <c r="AP29" i="154"/>
  <c r="AQ29" i="154"/>
  <c r="AQ15" i="154"/>
  <c r="AP15" i="154"/>
  <c r="AO15" i="154"/>
  <c r="AL16" i="154"/>
  <c r="AM16" i="154"/>
  <c r="AN16" i="154"/>
  <c r="AL17" i="154"/>
  <c r="AM17" i="154"/>
  <c r="AN17" i="154"/>
  <c r="AL18" i="154"/>
  <c r="AM18" i="154"/>
  <c r="AN18" i="154"/>
  <c r="AL19" i="154"/>
  <c r="AM19" i="154"/>
  <c r="AN19" i="154"/>
  <c r="AL20" i="154"/>
  <c r="AM20" i="154"/>
  <c r="AN20" i="154"/>
  <c r="AL21" i="154"/>
  <c r="AM21" i="154"/>
  <c r="AN21" i="154"/>
  <c r="AL22" i="154"/>
  <c r="AM22" i="154"/>
  <c r="AN22" i="154"/>
  <c r="AL23" i="154"/>
  <c r="AM23" i="154"/>
  <c r="AN23" i="154"/>
  <c r="AL24" i="154"/>
  <c r="AM24" i="154"/>
  <c r="AN24" i="154"/>
  <c r="AL25" i="154"/>
  <c r="AM25" i="154"/>
  <c r="AN25" i="154"/>
  <c r="AL26" i="154"/>
  <c r="AM26" i="154"/>
  <c r="AN26" i="154"/>
  <c r="AL27" i="154"/>
  <c r="AM27" i="154"/>
  <c r="AN27" i="154"/>
  <c r="AL28" i="154"/>
  <c r="AM28" i="154"/>
  <c r="AN28" i="154"/>
  <c r="AL29" i="154"/>
  <c r="AM29" i="154"/>
  <c r="AN29" i="154"/>
  <c r="AN15" i="154"/>
  <c r="AM15" i="154"/>
  <c r="AL15" i="154"/>
  <c r="AL3" i="154"/>
  <c r="AM3" i="154"/>
  <c r="AN3" i="154"/>
  <c r="AL4" i="154"/>
  <c r="AM4" i="154"/>
  <c r="AN4" i="154"/>
  <c r="AL5" i="154"/>
  <c r="AM5" i="154"/>
  <c r="AN5" i="154"/>
  <c r="AL6" i="154"/>
  <c r="AM6" i="154"/>
  <c r="AN6" i="154"/>
  <c r="AL7" i="154"/>
  <c r="AM7" i="154"/>
  <c r="AN7" i="154"/>
  <c r="AL8" i="154"/>
  <c r="AM8" i="154"/>
  <c r="AN8" i="154"/>
  <c r="AL9" i="154"/>
  <c r="AM9" i="154"/>
  <c r="AN9" i="154"/>
  <c r="AL10" i="154"/>
  <c r="AM10" i="154"/>
  <c r="AN10" i="154"/>
  <c r="AL11" i="154"/>
  <c r="AM11" i="154"/>
  <c r="AN11" i="154"/>
  <c r="AN2" i="154"/>
  <c r="AM2" i="154"/>
  <c r="AL2" i="154"/>
  <c r="AI16" i="154"/>
  <c r="AJ16" i="154"/>
  <c r="AK16" i="154"/>
  <c r="AI17" i="154"/>
  <c r="AJ17" i="154"/>
  <c r="AK17" i="154"/>
  <c r="AI18" i="154"/>
  <c r="AJ18" i="154"/>
  <c r="AK18" i="154"/>
  <c r="AI19" i="154"/>
  <c r="AJ19" i="154"/>
  <c r="AK19" i="154"/>
  <c r="AI20" i="154"/>
  <c r="AJ20" i="154"/>
  <c r="AK20" i="154"/>
  <c r="AI21" i="154"/>
  <c r="AJ21" i="154"/>
  <c r="AK21" i="154"/>
  <c r="AI22" i="154"/>
  <c r="AJ22" i="154"/>
  <c r="AK22" i="154"/>
  <c r="AI23" i="154"/>
  <c r="AJ23" i="154"/>
  <c r="AK23" i="154"/>
  <c r="AI24" i="154"/>
  <c r="AJ24" i="154"/>
  <c r="AK24" i="154"/>
  <c r="AI25" i="154"/>
  <c r="AJ25" i="154"/>
  <c r="AK25" i="154"/>
  <c r="AI26" i="154"/>
  <c r="AJ26" i="154"/>
  <c r="AK26" i="154"/>
  <c r="AI27" i="154"/>
  <c r="AJ27" i="154"/>
  <c r="AK27" i="154"/>
  <c r="AI28" i="154"/>
  <c r="AJ28" i="154"/>
  <c r="AK28" i="154"/>
  <c r="AI29" i="154"/>
  <c r="AJ29" i="154"/>
  <c r="AK29" i="154"/>
  <c r="AK15" i="154"/>
  <c r="AJ15" i="154"/>
  <c r="AI15" i="154"/>
  <c r="AI3" i="154"/>
  <c r="AJ3" i="154"/>
  <c r="AK3" i="154"/>
  <c r="AI4" i="154"/>
  <c r="AJ4" i="154"/>
  <c r="AK4" i="154"/>
  <c r="AI5" i="154"/>
  <c r="AJ5" i="154"/>
  <c r="AK5" i="154"/>
  <c r="AI6" i="154"/>
  <c r="AJ6" i="154"/>
  <c r="AK6" i="154"/>
  <c r="AI7" i="154"/>
  <c r="AJ7" i="154"/>
  <c r="AK7" i="154"/>
  <c r="AI8" i="154"/>
  <c r="AJ8" i="154"/>
  <c r="AK8" i="154"/>
  <c r="AI9" i="154"/>
  <c r="AJ9" i="154"/>
  <c r="AK9" i="154"/>
  <c r="AI10" i="154"/>
  <c r="AJ10" i="154"/>
  <c r="AK10" i="154"/>
  <c r="AI11" i="154"/>
  <c r="AJ11" i="154"/>
  <c r="AK11" i="154"/>
  <c r="AK2" i="154"/>
  <c r="AJ2" i="154"/>
  <c r="AI2" i="154"/>
  <c r="AF16" i="154"/>
  <c r="AG16" i="154"/>
  <c r="AH16" i="154"/>
  <c r="AF17" i="154"/>
  <c r="AG17" i="154"/>
  <c r="AH17" i="154"/>
  <c r="AF18" i="154"/>
  <c r="AG18" i="154"/>
  <c r="AH18" i="154"/>
  <c r="AF19" i="154"/>
  <c r="AG19" i="154"/>
  <c r="AH19" i="154"/>
  <c r="AF20" i="154"/>
  <c r="AG20" i="154"/>
  <c r="AH20" i="154"/>
  <c r="AF21" i="154"/>
  <c r="AG21" i="154"/>
  <c r="AH21" i="154"/>
  <c r="AF22" i="154"/>
  <c r="AG22" i="154"/>
  <c r="AH22" i="154"/>
  <c r="AF23" i="154"/>
  <c r="AG23" i="154"/>
  <c r="AH23" i="154"/>
  <c r="AF24" i="154"/>
  <c r="AG24" i="154"/>
  <c r="AH24" i="154"/>
  <c r="AF25" i="154"/>
  <c r="AG25" i="154"/>
  <c r="AH25" i="154"/>
  <c r="AF26" i="154"/>
  <c r="AG26" i="154"/>
  <c r="AH26" i="154"/>
  <c r="AF27" i="154"/>
  <c r="AG27" i="154"/>
  <c r="AH27" i="154"/>
  <c r="AF28" i="154"/>
  <c r="AG28" i="154"/>
  <c r="AH28" i="154"/>
  <c r="AF29" i="154"/>
  <c r="AG29" i="154"/>
  <c r="AH29" i="154"/>
  <c r="AH15" i="154"/>
  <c r="AG15" i="154"/>
  <c r="AF15" i="154"/>
  <c r="AF3" i="154"/>
  <c r="AG3" i="154"/>
  <c r="AH3" i="154"/>
  <c r="AF4" i="154"/>
  <c r="AG4" i="154"/>
  <c r="AH4" i="154"/>
  <c r="AF5" i="154"/>
  <c r="AG5" i="154"/>
  <c r="AH5" i="154"/>
  <c r="AF6" i="154"/>
  <c r="AG6" i="154"/>
  <c r="AH6" i="154"/>
  <c r="AF7" i="154"/>
  <c r="AG7" i="154"/>
  <c r="AH7" i="154"/>
  <c r="AF8" i="154"/>
  <c r="AG8" i="154"/>
  <c r="AH8" i="154"/>
  <c r="AF9" i="154"/>
  <c r="AG9" i="154"/>
  <c r="AH9" i="154"/>
  <c r="AF10" i="154"/>
  <c r="AG10" i="154"/>
  <c r="AH10" i="154"/>
  <c r="AF11" i="154"/>
  <c r="AG11" i="154"/>
  <c r="AH11" i="154"/>
  <c r="AH2" i="154"/>
  <c r="AG2" i="154"/>
  <c r="AF2" i="154"/>
  <c r="AC16" i="154"/>
  <c r="AD16" i="154"/>
  <c r="AE16" i="154"/>
  <c r="AC17" i="154"/>
  <c r="AD17" i="154"/>
  <c r="AE17" i="154"/>
  <c r="AC18" i="154"/>
  <c r="AD18" i="154"/>
  <c r="AE18" i="154"/>
  <c r="AC19" i="154"/>
  <c r="AD19" i="154"/>
  <c r="AE19" i="154"/>
  <c r="AC20" i="154"/>
  <c r="AD20" i="154"/>
  <c r="AE20" i="154"/>
  <c r="AC21" i="154"/>
  <c r="AD21" i="154"/>
  <c r="AE21" i="154"/>
  <c r="AC22" i="154"/>
  <c r="AD22" i="154"/>
  <c r="AE22" i="154"/>
  <c r="AC23" i="154"/>
  <c r="AD23" i="154"/>
  <c r="AE23" i="154"/>
  <c r="AC24" i="154"/>
  <c r="AD24" i="154"/>
  <c r="AE24" i="154"/>
  <c r="AC25" i="154"/>
  <c r="AD25" i="154"/>
  <c r="AE25" i="154"/>
  <c r="AC26" i="154"/>
  <c r="AD26" i="154"/>
  <c r="AE26" i="154"/>
  <c r="AC27" i="154"/>
  <c r="AD27" i="154"/>
  <c r="AE27" i="154"/>
  <c r="AC28" i="154"/>
  <c r="AD28" i="154"/>
  <c r="AE28" i="154"/>
  <c r="AC29" i="154"/>
  <c r="AD29" i="154"/>
  <c r="AE29" i="154"/>
  <c r="AE15" i="154"/>
  <c r="AD15" i="154"/>
  <c r="AC15" i="154"/>
  <c r="AC3" i="154"/>
  <c r="AD3" i="154"/>
  <c r="AE3" i="154"/>
  <c r="AC4" i="154"/>
  <c r="AD4" i="154"/>
  <c r="AE4" i="154"/>
  <c r="AC5" i="154"/>
  <c r="AD5" i="154"/>
  <c r="AE5" i="154"/>
  <c r="AC6" i="154"/>
  <c r="AD6" i="154"/>
  <c r="AE6" i="154"/>
  <c r="AC7" i="154"/>
  <c r="AD7" i="154"/>
  <c r="AE7" i="154"/>
  <c r="AC8" i="154"/>
  <c r="AD8" i="154"/>
  <c r="AE8" i="154"/>
  <c r="AC9" i="154"/>
  <c r="AD9" i="154"/>
  <c r="AE9" i="154"/>
  <c r="AC10" i="154"/>
  <c r="AD10" i="154"/>
  <c r="AE10" i="154"/>
  <c r="AC11" i="154"/>
  <c r="AD11" i="154"/>
  <c r="AE11" i="154"/>
  <c r="AE2" i="154"/>
  <c r="AD2" i="154"/>
  <c r="AC2" i="154"/>
  <c r="Z16" i="154"/>
  <c r="AA16" i="154"/>
  <c r="AB16" i="154"/>
  <c r="Z17" i="154"/>
  <c r="AA17" i="154"/>
  <c r="AB17" i="154"/>
  <c r="Z18" i="154"/>
  <c r="AA18" i="154"/>
  <c r="AB18" i="154"/>
  <c r="Z19" i="154"/>
  <c r="AA19" i="154"/>
  <c r="AB19" i="154"/>
  <c r="Z20" i="154"/>
  <c r="AA20" i="154"/>
  <c r="AB20" i="154"/>
  <c r="Z21" i="154"/>
  <c r="AA21" i="154"/>
  <c r="AB21" i="154"/>
  <c r="Z22" i="154"/>
  <c r="AA22" i="154"/>
  <c r="AB22" i="154"/>
  <c r="Z23" i="154"/>
  <c r="AA23" i="154"/>
  <c r="AB23" i="154"/>
  <c r="Z24" i="154"/>
  <c r="AA24" i="154"/>
  <c r="AB24" i="154"/>
  <c r="Z25" i="154"/>
  <c r="AA25" i="154"/>
  <c r="AB25" i="154"/>
  <c r="Z26" i="154"/>
  <c r="AA26" i="154"/>
  <c r="AB26" i="154"/>
  <c r="Z27" i="154"/>
  <c r="AA27" i="154"/>
  <c r="AB27" i="154"/>
  <c r="Z28" i="154"/>
  <c r="AA28" i="154"/>
  <c r="AB28" i="154"/>
  <c r="Z29" i="154"/>
  <c r="AA29" i="154"/>
  <c r="AB29" i="154"/>
  <c r="AB15" i="154"/>
  <c r="AA15" i="154"/>
  <c r="Z15" i="154"/>
  <c r="Z3" i="154"/>
  <c r="AA3" i="154"/>
  <c r="AB3" i="154"/>
  <c r="Z4" i="154"/>
  <c r="AA4" i="154"/>
  <c r="AB4" i="154"/>
  <c r="Z5" i="154"/>
  <c r="AA5" i="154"/>
  <c r="AB5" i="154"/>
  <c r="Z6" i="154"/>
  <c r="AA6" i="154"/>
  <c r="AB6" i="154"/>
  <c r="Z7" i="154"/>
  <c r="AA7" i="154"/>
  <c r="AB7" i="154"/>
  <c r="Z8" i="154"/>
  <c r="AA8" i="154"/>
  <c r="AB8" i="154"/>
  <c r="Z9" i="154"/>
  <c r="AA9" i="154"/>
  <c r="AB9" i="154"/>
  <c r="Z10" i="154"/>
  <c r="AA10" i="154"/>
  <c r="AB10" i="154"/>
  <c r="Z11" i="154"/>
  <c r="AA11" i="154"/>
  <c r="AB11" i="154"/>
  <c r="AB2" i="154"/>
  <c r="AA2" i="154"/>
  <c r="Z2" i="154"/>
  <c r="W16" i="154"/>
  <c r="X16" i="154"/>
  <c r="Y16" i="154"/>
  <c r="W17" i="154"/>
  <c r="X17" i="154"/>
  <c r="Y17" i="154"/>
  <c r="W18" i="154"/>
  <c r="X18" i="154"/>
  <c r="Y18" i="154"/>
  <c r="W19" i="154"/>
  <c r="X19" i="154"/>
  <c r="Y19" i="154"/>
  <c r="W20" i="154"/>
  <c r="X20" i="154"/>
  <c r="Y20" i="154"/>
  <c r="W21" i="154"/>
  <c r="X21" i="154"/>
  <c r="Y21" i="154"/>
  <c r="W22" i="154"/>
  <c r="X22" i="154"/>
  <c r="Y22" i="154"/>
  <c r="W23" i="154"/>
  <c r="X23" i="154"/>
  <c r="Y23" i="154"/>
  <c r="W24" i="154"/>
  <c r="X24" i="154"/>
  <c r="Y24" i="154"/>
  <c r="W25" i="154"/>
  <c r="X25" i="154"/>
  <c r="Y25" i="154"/>
  <c r="W26" i="154"/>
  <c r="X26" i="154"/>
  <c r="Y26" i="154"/>
  <c r="W27" i="154"/>
  <c r="X27" i="154"/>
  <c r="Y27" i="154"/>
  <c r="W28" i="154"/>
  <c r="X28" i="154"/>
  <c r="Y28" i="154"/>
  <c r="W29" i="154"/>
  <c r="X29" i="154"/>
  <c r="Y29" i="154"/>
  <c r="Y15" i="154"/>
  <c r="X15" i="154"/>
  <c r="W15" i="154"/>
  <c r="W3" i="154"/>
  <c r="X3" i="154"/>
  <c r="Y3" i="154"/>
  <c r="W4" i="154"/>
  <c r="X4" i="154"/>
  <c r="Y4" i="154"/>
  <c r="W5" i="154"/>
  <c r="X5" i="154"/>
  <c r="Y5" i="154"/>
  <c r="W6" i="154"/>
  <c r="X6" i="154"/>
  <c r="Y6" i="154"/>
  <c r="W7" i="154"/>
  <c r="X7" i="154"/>
  <c r="Y7" i="154"/>
  <c r="W8" i="154"/>
  <c r="X8" i="154"/>
  <c r="Y8" i="154"/>
  <c r="W9" i="154"/>
  <c r="X9" i="154"/>
  <c r="Y9" i="154"/>
  <c r="W10" i="154"/>
  <c r="X10" i="154"/>
  <c r="Y10" i="154"/>
  <c r="W11" i="154"/>
  <c r="X11" i="154"/>
  <c r="Y11" i="154"/>
  <c r="Y2" i="154"/>
  <c r="X2" i="154"/>
  <c r="W2" i="154"/>
  <c r="T16" i="154"/>
  <c r="U16" i="154"/>
  <c r="V16" i="154"/>
  <c r="T17" i="154"/>
  <c r="U17" i="154"/>
  <c r="V17" i="154"/>
  <c r="T18" i="154"/>
  <c r="U18" i="154"/>
  <c r="V18" i="154"/>
  <c r="T19" i="154"/>
  <c r="U19" i="154"/>
  <c r="V19" i="154"/>
  <c r="T20" i="154"/>
  <c r="U20" i="154"/>
  <c r="V20" i="154"/>
  <c r="T21" i="154"/>
  <c r="U21" i="154"/>
  <c r="V21" i="154"/>
  <c r="T22" i="154"/>
  <c r="U22" i="154"/>
  <c r="V22" i="154"/>
  <c r="T23" i="154"/>
  <c r="U23" i="154"/>
  <c r="V23" i="154"/>
  <c r="T24" i="154"/>
  <c r="U24" i="154"/>
  <c r="V24" i="154"/>
  <c r="T25" i="154"/>
  <c r="U25" i="154"/>
  <c r="V25" i="154"/>
  <c r="T26" i="154"/>
  <c r="U26" i="154"/>
  <c r="V26" i="154"/>
  <c r="T27" i="154"/>
  <c r="U27" i="154"/>
  <c r="V27" i="154"/>
  <c r="T28" i="154"/>
  <c r="U28" i="154"/>
  <c r="V28" i="154"/>
  <c r="T29" i="154"/>
  <c r="U29" i="154"/>
  <c r="V29" i="154"/>
  <c r="V15" i="154"/>
  <c r="U15" i="154"/>
  <c r="T15" i="154"/>
  <c r="T3" i="154"/>
  <c r="U3" i="154"/>
  <c r="V3" i="154"/>
  <c r="T4" i="154"/>
  <c r="U4" i="154"/>
  <c r="V4" i="154"/>
  <c r="T5" i="154"/>
  <c r="U5" i="154"/>
  <c r="V5" i="154"/>
  <c r="T6" i="154"/>
  <c r="U6" i="154"/>
  <c r="V6" i="154"/>
  <c r="T7" i="154"/>
  <c r="U7" i="154"/>
  <c r="V7" i="154"/>
  <c r="T8" i="154"/>
  <c r="U8" i="154"/>
  <c r="V8" i="154"/>
  <c r="T9" i="154"/>
  <c r="U9" i="154"/>
  <c r="V9" i="154"/>
  <c r="T10" i="154"/>
  <c r="U10" i="154"/>
  <c r="V10" i="154"/>
  <c r="T11" i="154"/>
  <c r="U11" i="154"/>
  <c r="V11" i="154"/>
  <c r="V2" i="154"/>
  <c r="U2" i="154"/>
  <c r="T2" i="154"/>
  <c r="Q16" i="154"/>
  <c r="R16" i="154"/>
  <c r="S16" i="154"/>
  <c r="Q17" i="154"/>
  <c r="R17" i="154"/>
  <c r="S17" i="154"/>
  <c r="Q18" i="154"/>
  <c r="R18" i="154"/>
  <c r="S18" i="154"/>
  <c r="Q19" i="154"/>
  <c r="R19" i="154"/>
  <c r="S19" i="154"/>
  <c r="Q20" i="154"/>
  <c r="R20" i="154"/>
  <c r="S20" i="154"/>
  <c r="Q21" i="154"/>
  <c r="R21" i="154"/>
  <c r="S21" i="154"/>
  <c r="Q22" i="154"/>
  <c r="R22" i="154"/>
  <c r="S22" i="154"/>
  <c r="Q23" i="154"/>
  <c r="R23" i="154"/>
  <c r="S23" i="154"/>
  <c r="Q24" i="154"/>
  <c r="R24" i="154"/>
  <c r="S24" i="154"/>
  <c r="Q25" i="154"/>
  <c r="R25" i="154"/>
  <c r="S25" i="154"/>
  <c r="Q26" i="154"/>
  <c r="R26" i="154"/>
  <c r="S26" i="154"/>
  <c r="Q27" i="154"/>
  <c r="R27" i="154"/>
  <c r="S27" i="154"/>
  <c r="Q28" i="154"/>
  <c r="R28" i="154"/>
  <c r="S28" i="154"/>
  <c r="Q29" i="154"/>
  <c r="R29" i="154"/>
  <c r="S29" i="154"/>
  <c r="S15" i="154"/>
  <c r="R15" i="154"/>
  <c r="Q15" i="154"/>
  <c r="Q3" i="154"/>
  <c r="R3" i="154"/>
  <c r="S3" i="154"/>
  <c r="Q4" i="154"/>
  <c r="R4" i="154"/>
  <c r="S4" i="154"/>
  <c r="Q5" i="154"/>
  <c r="R5" i="154"/>
  <c r="S5" i="154"/>
  <c r="Q6" i="154"/>
  <c r="R6" i="154"/>
  <c r="S6" i="154"/>
  <c r="Q7" i="154"/>
  <c r="R7" i="154"/>
  <c r="S7" i="154"/>
  <c r="Q8" i="154"/>
  <c r="R8" i="154"/>
  <c r="S8" i="154"/>
  <c r="Q9" i="154"/>
  <c r="R9" i="154"/>
  <c r="S9" i="154"/>
  <c r="Q10" i="154"/>
  <c r="R10" i="154"/>
  <c r="S10" i="154"/>
  <c r="Q11" i="154"/>
  <c r="R11" i="154"/>
  <c r="S11" i="154"/>
  <c r="S2" i="154"/>
  <c r="R2" i="154"/>
  <c r="Q2" i="154"/>
  <c r="BQ16" i="154"/>
  <c r="BR16" i="154"/>
  <c r="BS16" i="154"/>
  <c r="BQ17" i="154"/>
  <c r="BR17" i="154"/>
  <c r="BS17" i="154"/>
  <c r="BQ18" i="154"/>
  <c r="BR18" i="154"/>
  <c r="BS18" i="154"/>
  <c r="BQ19" i="154"/>
  <c r="BR19" i="154"/>
  <c r="BS19" i="154"/>
  <c r="BQ20" i="154"/>
  <c r="BR20" i="154"/>
  <c r="BS20" i="154"/>
  <c r="BQ21" i="154"/>
  <c r="BR21" i="154"/>
  <c r="BS21" i="154"/>
  <c r="BQ22" i="154"/>
  <c r="BR22" i="154"/>
  <c r="BS22" i="154"/>
  <c r="BQ23" i="154"/>
  <c r="BR23" i="154"/>
  <c r="BS23" i="154"/>
  <c r="BQ24" i="154"/>
  <c r="BR24" i="154"/>
  <c r="BS24" i="154"/>
  <c r="BQ25" i="154"/>
  <c r="BR25" i="154"/>
  <c r="BS25" i="154"/>
  <c r="BQ26" i="154"/>
  <c r="BR26" i="154"/>
  <c r="BS26" i="154"/>
  <c r="BQ27" i="154"/>
  <c r="BR27" i="154"/>
  <c r="BS27" i="154"/>
  <c r="BQ28" i="154"/>
  <c r="BR28" i="154"/>
  <c r="BS28" i="154"/>
  <c r="BQ29" i="154"/>
  <c r="BR29" i="154"/>
  <c r="BS29" i="154"/>
  <c r="BS15" i="154"/>
  <c r="BR15" i="154"/>
  <c r="BQ15" i="154"/>
  <c r="BQ3" i="154"/>
  <c r="BR3" i="154"/>
  <c r="BS3" i="154"/>
  <c r="BQ4" i="154"/>
  <c r="BR4" i="154"/>
  <c r="BS4" i="154"/>
  <c r="BQ5" i="154"/>
  <c r="BR5" i="154"/>
  <c r="BS5" i="154"/>
  <c r="BQ6" i="154"/>
  <c r="BR6" i="154"/>
  <c r="BS6" i="154"/>
  <c r="BQ7" i="154"/>
  <c r="BR7" i="154"/>
  <c r="BS7" i="154"/>
  <c r="BQ8" i="154"/>
  <c r="BR8" i="154"/>
  <c r="BS8" i="154"/>
  <c r="BQ9" i="154"/>
  <c r="BR9" i="154"/>
  <c r="BS9" i="154"/>
  <c r="BQ10" i="154"/>
  <c r="BR10" i="154"/>
  <c r="BS10" i="154"/>
  <c r="BQ11" i="154"/>
  <c r="BR11" i="154"/>
  <c r="BS11" i="154"/>
  <c r="BS2" i="154"/>
  <c r="BR2" i="154"/>
  <c r="BQ2" i="154"/>
  <c r="BN16" i="154"/>
  <c r="BO16" i="154"/>
  <c r="BP16" i="154"/>
  <c r="BN17" i="154"/>
  <c r="BO17" i="154"/>
  <c r="BP17" i="154"/>
  <c r="BN18" i="154"/>
  <c r="BO18" i="154"/>
  <c r="BP18" i="154"/>
  <c r="BN19" i="154"/>
  <c r="BO19" i="154"/>
  <c r="BP19" i="154"/>
  <c r="BN20" i="154"/>
  <c r="BO20" i="154"/>
  <c r="BP20" i="154"/>
  <c r="BN21" i="154"/>
  <c r="BO21" i="154"/>
  <c r="BP21" i="154"/>
  <c r="BN22" i="154"/>
  <c r="BO22" i="154"/>
  <c r="BP22" i="154"/>
  <c r="BN23" i="154"/>
  <c r="BO23" i="154"/>
  <c r="BP23" i="154"/>
  <c r="BN24" i="154"/>
  <c r="BO24" i="154"/>
  <c r="BP24" i="154"/>
  <c r="BN25" i="154"/>
  <c r="BO25" i="154"/>
  <c r="BP25" i="154"/>
  <c r="BN26" i="154"/>
  <c r="BO26" i="154"/>
  <c r="BP26" i="154"/>
  <c r="BN27" i="154"/>
  <c r="BO27" i="154"/>
  <c r="BP27" i="154"/>
  <c r="BN28" i="154"/>
  <c r="BO28" i="154"/>
  <c r="BP28" i="154"/>
  <c r="BN29" i="154"/>
  <c r="BO29" i="154"/>
  <c r="BP29" i="154"/>
  <c r="BP15" i="154"/>
  <c r="BO15" i="154"/>
  <c r="BN15" i="154"/>
  <c r="BN3" i="154"/>
  <c r="BO3" i="154"/>
  <c r="BP3" i="154"/>
  <c r="BN4" i="154"/>
  <c r="BO4" i="154"/>
  <c r="BP4" i="154"/>
  <c r="BN5" i="154"/>
  <c r="BO5" i="154"/>
  <c r="BP5" i="154"/>
  <c r="BN6" i="154"/>
  <c r="BO6" i="154"/>
  <c r="BP6" i="154"/>
  <c r="BN7" i="154"/>
  <c r="BO7" i="154"/>
  <c r="BP7" i="154"/>
  <c r="BN8" i="154"/>
  <c r="BO8" i="154"/>
  <c r="BP8" i="154"/>
  <c r="BN9" i="154"/>
  <c r="BO9" i="154"/>
  <c r="BP9" i="154"/>
  <c r="BN10" i="154"/>
  <c r="BO10" i="154"/>
  <c r="BP10" i="154"/>
  <c r="BN11" i="154"/>
  <c r="BO11" i="154"/>
  <c r="BP11" i="154"/>
  <c r="BP2" i="154"/>
  <c r="BO2" i="154"/>
  <c r="BN2" i="154"/>
  <c r="BK16" i="154"/>
  <c r="BL16" i="154"/>
  <c r="BM16" i="154"/>
  <c r="BK17" i="154"/>
  <c r="BL17" i="154"/>
  <c r="BM17" i="154"/>
  <c r="BK18" i="154"/>
  <c r="BL18" i="154"/>
  <c r="BM18" i="154"/>
  <c r="BK19" i="154"/>
  <c r="BL19" i="154"/>
  <c r="BM19" i="154"/>
  <c r="BK20" i="154"/>
  <c r="BL20" i="154"/>
  <c r="BM20" i="154"/>
  <c r="BK21" i="154"/>
  <c r="BL21" i="154"/>
  <c r="BM21" i="154"/>
  <c r="BK22" i="154"/>
  <c r="BL22" i="154"/>
  <c r="BM22" i="154"/>
  <c r="BK23" i="154"/>
  <c r="BL23" i="154"/>
  <c r="BM23" i="154"/>
  <c r="BK24" i="154"/>
  <c r="BL24" i="154"/>
  <c r="BM24" i="154"/>
  <c r="BK25" i="154"/>
  <c r="BL25" i="154"/>
  <c r="BM25" i="154"/>
  <c r="BK26" i="154"/>
  <c r="BL26" i="154"/>
  <c r="BM26" i="154"/>
  <c r="BK27" i="154"/>
  <c r="BL27" i="154"/>
  <c r="BM27" i="154"/>
  <c r="BK28" i="154"/>
  <c r="BL28" i="154"/>
  <c r="BM28" i="154"/>
  <c r="BK29" i="154"/>
  <c r="BL29" i="154"/>
  <c r="BM29" i="154"/>
  <c r="BM15" i="154"/>
  <c r="BL15" i="154"/>
  <c r="BK15" i="154"/>
  <c r="BK3" i="154"/>
  <c r="BL3" i="154"/>
  <c r="BM3" i="154"/>
  <c r="BK4" i="154"/>
  <c r="BL4" i="154"/>
  <c r="BM4" i="154"/>
  <c r="BK5" i="154"/>
  <c r="BL5" i="154"/>
  <c r="BM5" i="154"/>
  <c r="BK6" i="154"/>
  <c r="BL6" i="154"/>
  <c r="BM6" i="154"/>
  <c r="BK7" i="154"/>
  <c r="BL7" i="154"/>
  <c r="BM7" i="154"/>
  <c r="BK8" i="154"/>
  <c r="BL8" i="154"/>
  <c r="BM8" i="154"/>
  <c r="BK9" i="154"/>
  <c r="BL9" i="154"/>
  <c r="BM9" i="154"/>
  <c r="BK10" i="154"/>
  <c r="BL10" i="154"/>
  <c r="BM10" i="154"/>
  <c r="BK11" i="154"/>
  <c r="BL11" i="154"/>
  <c r="BM11" i="154"/>
  <c r="BM2" i="154"/>
  <c r="BL2" i="154"/>
  <c r="BK2" i="154"/>
  <c r="N16" i="154"/>
  <c r="N17" i="154"/>
  <c r="N18" i="154"/>
  <c r="N19" i="154"/>
  <c r="N20" i="154"/>
  <c r="N21" i="154"/>
  <c r="N22" i="154"/>
  <c r="N23" i="154"/>
  <c r="N24" i="154"/>
  <c r="N25" i="154"/>
  <c r="N26" i="154"/>
  <c r="N27" i="154"/>
  <c r="N28" i="154"/>
  <c r="N29" i="154"/>
  <c r="N15" i="154"/>
  <c r="P16" i="154"/>
  <c r="P17" i="154"/>
  <c r="P18" i="154"/>
  <c r="P19" i="154"/>
  <c r="P20" i="154"/>
  <c r="P21" i="154"/>
  <c r="P22" i="154"/>
  <c r="P23" i="154"/>
  <c r="P24" i="154"/>
  <c r="P25" i="154"/>
  <c r="P26" i="154"/>
  <c r="P27" i="154"/>
  <c r="P28" i="154"/>
  <c r="P29" i="154"/>
  <c r="P15" i="154"/>
  <c r="O3" i="154"/>
  <c r="P3" i="154"/>
  <c r="O4" i="154"/>
  <c r="P4" i="154"/>
  <c r="O5" i="154"/>
  <c r="P5" i="154"/>
  <c r="O6" i="154"/>
  <c r="P6" i="154"/>
  <c r="O7" i="154"/>
  <c r="P7" i="154"/>
  <c r="O8" i="154"/>
  <c r="P8" i="154"/>
  <c r="O9" i="154"/>
  <c r="P9" i="154"/>
  <c r="O10" i="154"/>
  <c r="P10" i="154"/>
  <c r="O11" i="154"/>
  <c r="P11" i="154"/>
  <c r="P2" i="154"/>
  <c r="O2" i="154"/>
  <c r="F27" i="139" l="1"/>
  <c r="E27" i="139"/>
  <c r="D27" i="139"/>
  <c r="B3" i="153" l="1"/>
  <c r="I105" i="153" l="1"/>
  <c r="I90" i="153"/>
  <c r="G63" i="153"/>
  <c r="F43" i="153"/>
  <c r="H105" i="153"/>
  <c r="H90" i="153"/>
  <c r="F63" i="153"/>
  <c r="I42" i="153"/>
  <c r="I104" i="153"/>
  <c r="F90" i="153"/>
  <c r="I61" i="153"/>
  <c r="G42" i="153"/>
  <c r="H104" i="153"/>
  <c r="I89" i="153"/>
  <c r="G61" i="153"/>
  <c r="F42" i="153"/>
  <c r="G104" i="153"/>
  <c r="H89" i="153"/>
  <c r="F61" i="153"/>
  <c r="F105" i="153"/>
  <c r="F89" i="153"/>
  <c r="I47" i="153"/>
  <c r="I23" i="153"/>
  <c r="F104" i="153"/>
  <c r="I77" i="153"/>
  <c r="G47" i="153"/>
  <c r="G94" i="153"/>
  <c r="F47" i="153"/>
  <c r="F94" i="153"/>
  <c r="F77" i="153"/>
  <c r="I45" i="153"/>
  <c r="G93" i="153"/>
  <c r="I76" i="153"/>
  <c r="G45" i="153"/>
  <c r="F93" i="153"/>
  <c r="G76" i="153"/>
  <c r="F45" i="153"/>
  <c r="G92" i="153"/>
  <c r="F76" i="153"/>
  <c r="I44" i="153"/>
  <c r="F92" i="153"/>
  <c r="I75" i="153"/>
  <c r="G44" i="153"/>
  <c r="I91" i="153"/>
  <c r="G75" i="153"/>
  <c r="F44" i="153"/>
  <c r="H91" i="153"/>
  <c r="F75" i="153"/>
  <c r="I43" i="153"/>
  <c r="F91" i="153"/>
  <c r="I63" i="153"/>
  <c r="G43" i="153"/>
  <c r="G77" i="153"/>
  <c r="G48" i="153"/>
  <c r="I46" i="153"/>
  <c r="G46" i="153"/>
  <c r="I49" i="153"/>
  <c r="I48" i="153"/>
  <c r="G49" i="153"/>
  <c r="F49" i="153"/>
  <c r="F48" i="153"/>
  <c r="F46" i="153"/>
  <c r="I22" i="153"/>
  <c r="G22" i="153"/>
  <c r="G23" i="153"/>
  <c r="F23" i="153"/>
  <c r="F22" i="153"/>
  <c r="E23" i="153"/>
  <c r="E22" i="153"/>
  <c r="D23" i="153"/>
  <c r="D22" i="153"/>
  <c r="S116" i="153"/>
  <c r="K116" i="153"/>
  <c r="R116" i="153"/>
  <c r="L116" i="153"/>
  <c r="Q116" i="153"/>
  <c r="M116" i="153"/>
  <c r="P116" i="153"/>
  <c r="O116" i="153"/>
  <c r="N116" i="153"/>
  <c r="I74" i="153"/>
  <c r="F74" i="153"/>
  <c r="G74" i="153"/>
  <c r="G27" i="153" l="1"/>
  <c r="E27" i="153"/>
  <c r="F27" i="153"/>
  <c r="D27" i="153"/>
  <c r="B3" i="139" l="1"/>
  <c r="I105" i="139" l="1"/>
  <c r="I90" i="139"/>
  <c r="G64" i="139"/>
  <c r="F43" i="139"/>
  <c r="H105" i="139"/>
  <c r="H90" i="139"/>
  <c r="F64" i="139"/>
  <c r="I42" i="139"/>
  <c r="F105" i="139"/>
  <c r="F90" i="139"/>
  <c r="I62" i="139"/>
  <c r="G42" i="139"/>
  <c r="I104" i="139"/>
  <c r="I89" i="139"/>
  <c r="G62" i="139"/>
  <c r="F42" i="139"/>
  <c r="H104" i="139"/>
  <c r="G93" i="139"/>
  <c r="I78" i="139"/>
  <c r="G45" i="139"/>
  <c r="G78" i="139"/>
  <c r="F45" i="139"/>
  <c r="G92" i="139"/>
  <c r="F78" i="139"/>
  <c r="I44" i="139"/>
  <c r="F92" i="139"/>
  <c r="I77" i="139"/>
  <c r="G44" i="139"/>
  <c r="I91" i="139"/>
  <c r="G77" i="139"/>
  <c r="F44" i="139"/>
  <c r="H91" i="139"/>
  <c r="I64" i="139"/>
  <c r="G43" i="139"/>
  <c r="H89" i="139"/>
  <c r="F62" i="139"/>
  <c r="I22" i="139"/>
  <c r="G104" i="139"/>
  <c r="F89" i="139"/>
  <c r="I47" i="139"/>
  <c r="I21" i="139"/>
  <c r="I79" i="139"/>
  <c r="G47" i="139"/>
  <c r="G79" i="139"/>
  <c r="F94" i="139"/>
  <c r="I45" i="139"/>
  <c r="F93" i="139"/>
  <c r="F104" i="139"/>
  <c r="G94" i="139"/>
  <c r="F47" i="139"/>
  <c r="F79" i="139"/>
  <c r="F91" i="139"/>
  <c r="F77" i="139"/>
  <c r="I43" i="139"/>
  <c r="I49" i="139"/>
  <c r="G49" i="139"/>
  <c r="I46" i="139"/>
  <c r="G46" i="139"/>
  <c r="I48" i="139"/>
  <c r="G48" i="139"/>
  <c r="F48" i="139"/>
  <c r="F46" i="139"/>
  <c r="F49" i="139"/>
  <c r="E22" i="139"/>
  <c r="H22" i="139"/>
  <c r="H21" i="139"/>
  <c r="F28" i="139" s="1"/>
  <c r="G22" i="139"/>
  <c r="G21" i="139"/>
  <c r="E28" i="139" s="1"/>
  <c r="F22" i="139"/>
  <c r="F21" i="139"/>
  <c r="D28" i="139" s="1"/>
  <c r="E21" i="139"/>
  <c r="C28" i="139" s="1"/>
  <c r="R116" i="139"/>
  <c r="P116" i="139"/>
  <c r="O116" i="139"/>
  <c r="Q116" i="139"/>
  <c r="K116" i="139"/>
  <c r="N116" i="139"/>
  <c r="M116" i="139"/>
  <c r="L116" i="139"/>
  <c r="S116" i="139"/>
  <c r="I76" i="139"/>
  <c r="G76" i="139"/>
  <c r="F76" i="139"/>
  <c r="K68" i="139"/>
  <c r="K52" i="139"/>
  <c r="K98" i="139"/>
  <c r="H103" i="139"/>
  <c r="H88" i="139"/>
  <c r="G75" i="139"/>
  <c r="G61" i="139"/>
  <c r="F3" i="139"/>
  <c r="G41" i="139"/>
  <c r="G41" i="153" l="1"/>
  <c r="E28" i="153"/>
  <c r="G28" i="153"/>
  <c r="D28" i="153"/>
  <c r="G73" i="153"/>
  <c r="H103" i="153"/>
  <c r="F28" i="153"/>
  <c r="G60" i="153"/>
  <c r="F3" i="153"/>
  <c r="H88" i="153"/>
</calcChain>
</file>

<file path=xl/sharedStrings.xml><?xml version="1.0" encoding="utf-8"?>
<sst xmlns="http://schemas.openxmlformats.org/spreadsheetml/2006/main" count="1073" uniqueCount="388">
  <si>
    <t>Moyens de fonctionnement</t>
  </si>
  <si>
    <t>–</t>
  </si>
  <si>
    <t>– –</t>
  </si>
  <si>
    <t>+</t>
  </si>
  <si>
    <t>+ +</t>
  </si>
  <si>
    <t>Moyens importants</t>
  </si>
  <si>
    <t>Population favorisée</t>
  </si>
  <si>
    <t>Parcours des élèves</t>
  </si>
  <si>
    <t>Radar</t>
  </si>
  <si>
    <t>Réussite aux examens</t>
  </si>
  <si>
    <t>VA</t>
  </si>
  <si>
    <t>Taux d'accès plus performant</t>
  </si>
  <si>
    <t>-</t>
  </si>
  <si>
    <t>CPE :</t>
  </si>
  <si>
    <t>Gestionnaire :</t>
  </si>
  <si>
    <t>Effectifs d'élèves</t>
  </si>
  <si>
    <t>Etablissement</t>
  </si>
  <si>
    <t>Public</t>
  </si>
  <si>
    <t>Identification</t>
  </si>
  <si>
    <t xml:space="preserve">Nombre d'heures d'enseignement devant élèves, </t>
  </si>
  <si>
    <t>Ressources humaines</t>
  </si>
  <si>
    <t>Proportion d'enseignants de statut territorial (%)</t>
  </si>
  <si>
    <t>Proportion d'enseignants titulaires (%)</t>
  </si>
  <si>
    <t>Ancienneté moyenne des enseignants (année)</t>
  </si>
  <si>
    <t>Âge moyen des enseignants (année)</t>
  </si>
  <si>
    <t>Tél :</t>
  </si>
  <si>
    <t>Fax :</t>
  </si>
  <si>
    <t>Courriel :</t>
  </si>
  <si>
    <t>Nouméa</t>
  </si>
  <si>
    <t>Quartier :</t>
  </si>
  <si>
    <t>Commune :</t>
  </si>
  <si>
    <t>H/E</t>
  </si>
  <si>
    <t>% d'enseignants titulaires</t>
  </si>
  <si>
    <t>E/D*</t>
  </si>
  <si>
    <t>9830003L</t>
  </si>
  <si>
    <t>Nouville</t>
  </si>
  <si>
    <t>34-35-55</t>
  </si>
  <si>
    <t>27-76-46</t>
  </si>
  <si>
    <t>ce.9830003l@ac-noumea.nc</t>
  </si>
  <si>
    <t>M. Michel LEHOULLIER</t>
  </si>
  <si>
    <t>Proviseur :</t>
  </si>
  <si>
    <t>Proviseurs adjoints :</t>
  </si>
  <si>
    <t>Chefs de travaux</t>
  </si>
  <si>
    <t>Proportion d'élèves en retard à l'entrée en 2nde (%)</t>
  </si>
  <si>
    <t>par élève - niveau lycée GT (H/E)</t>
  </si>
  <si>
    <t>Nombre d'élèves par division - niveau lycée GT (E/D)</t>
  </si>
  <si>
    <t>Taux de réussite au BTS (%)</t>
  </si>
  <si>
    <t>Taux d'accès de la 2nde au Bac GT (%)</t>
  </si>
  <si>
    <t>Taux d'accès de la 1ère au Bac GT (%)</t>
  </si>
  <si>
    <t>Taux d'accès de la Term. au Bac GT (%)</t>
  </si>
  <si>
    <t>% élèves en retard en 2nde*</t>
  </si>
  <si>
    <t>Taux de passage 2nde GT/1ère G</t>
  </si>
  <si>
    <t>Taux de redoublement 2nde*</t>
  </si>
  <si>
    <t>9830270B</t>
  </si>
  <si>
    <t>9830271C</t>
  </si>
  <si>
    <t>9830006P</t>
  </si>
  <si>
    <t>9830269A</t>
  </si>
  <si>
    <t>9830272D</t>
  </si>
  <si>
    <t>9830273E</t>
  </si>
  <si>
    <t>9830294C</t>
  </si>
  <si>
    <t>9830306R</t>
  </si>
  <si>
    <t>9830377T</t>
  </si>
  <si>
    <t>9830401U</t>
  </si>
  <si>
    <t>9830460H</t>
  </si>
  <si>
    <t>9830483H</t>
  </si>
  <si>
    <t>9830002K</t>
  </si>
  <si>
    <t>9830261S</t>
  </si>
  <si>
    <t>9830504F</t>
  </si>
  <si>
    <t>9830507J</t>
  </si>
  <si>
    <t>9830557N</t>
  </si>
  <si>
    <t>9830635Y</t>
  </si>
  <si>
    <t>9830693L</t>
  </si>
  <si>
    <t>Privé</t>
  </si>
  <si>
    <t>Secteur (PU / PR)</t>
  </si>
  <si>
    <t>Appellation - Sigle</t>
  </si>
  <si>
    <t>Commune</t>
  </si>
  <si>
    <t xml:space="preserve">LGT           </t>
  </si>
  <si>
    <t xml:space="preserve">LPO           </t>
  </si>
  <si>
    <t xml:space="preserve">LP            </t>
  </si>
  <si>
    <t xml:space="preserve">LGT PR        </t>
  </si>
  <si>
    <t xml:space="preserve">LP PR         </t>
  </si>
  <si>
    <t xml:space="preserve">LPO PR        </t>
  </si>
  <si>
    <t>Poindimié</t>
  </si>
  <si>
    <t>Mont-Dore</t>
  </si>
  <si>
    <t>Païta</t>
  </si>
  <si>
    <t>Bourail</t>
  </si>
  <si>
    <t>Pouébo</t>
  </si>
  <si>
    <t>Lifou</t>
  </si>
  <si>
    <t>Touho</t>
  </si>
  <si>
    <t>Dumbéa</t>
  </si>
  <si>
    <t>Pouembout</t>
  </si>
  <si>
    <t>RNE + dénomination</t>
  </si>
  <si>
    <t>pcs_def_etab</t>
  </si>
  <si>
    <t>pcs_def_sec</t>
  </si>
  <si>
    <t>pcs_def_aca</t>
  </si>
  <si>
    <t>pcs_tfav_etab</t>
  </si>
  <si>
    <t>pcs_tfav_sec</t>
  </si>
  <si>
    <t>pcs_tfav_aca</t>
  </si>
  <si>
    <t>ips_etab</t>
  </si>
  <si>
    <t>ips_sec</t>
  </si>
  <si>
    <t>ips_aca</t>
  </si>
  <si>
    <t>retard_etab</t>
  </si>
  <si>
    <t>retard_sec</t>
  </si>
  <si>
    <t>retard_aca</t>
  </si>
  <si>
    <t>h/e_etab</t>
  </si>
  <si>
    <t>h/e_sec</t>
  </si>
  <si>
    <t>h/e_aca</t>
  </si>
  <si>
    <t>e/d_etab</t>
  </si>
  <si>
    <t>e/d_sec</t>
  </si>
  <si>
    <t>e/d_aca</t>
  </si>
  <si>
    <t>ens_terr_etab</t>
  </si>
  <si>
    <t>ens_terr_sec</t>
  </si>
  <si>
    <t>ens_terr_aca</t>
  </si>
  <si>
    <t>ens_tit_etab</t>
  </si>
  <si>
    <t>ens_tit_sec</t>
  </si>
  <si>
    <t>ens_tit_aca</t>
  </si>
  <si>
    <t>anc_etab</t>
  </si>
  <si>
    <t>anc_sec</t>
  </si>
  <si>
    <t>anc_aca</t>
  </si>
  <si>
    <t>age_etab</t>
  </si>
  <si>
    <t>age_sec</t>
  </si>
  <si>
    <t>age_aca</t>
  </si>
  <si>
    <r>
      <t xml:space="preserve">Population défavorisée </t>
    </r>
    <r>
      <rPr>
        <b/>
        <sz val="8"/>
        <rFont val="Arial"/>
        <family val="2"/>
      </rPr>
      <t>(classement des établissements publics et privés)</t>
    </r>
  </si>
  <si>
    <r>
      <t xml:space="preserve">Moyens faibles </t>
    </r>
    <r>
      <rPr>
        <b/>
        <sz val="8"/>
        <rFont val="Arial"/>
        <family val="2"/>
      </rPr>
      <t>(classement des établissements publics et privés)</t>
    </r>
  </si>
  <si>
    <t>9830002K : Lycée La Pérouse</t>
  </si>
  <si>
    <t>9830003L : Lycée polyvalent Jules Garnier</t>
  </si>
  <si>
    <t>9830006P : Lycee professionnel, commercial et hôtelier Auguste Escoffier</t>
  </si>
  <si>
    <t>9830261S : Lycée privé Blaise Pascal (DDEC)</t>
  </si>
  <si>
    <t>9830269A : Lycée professionnel privé Saint Joseph de Cluny (DDEC)</t>
  </si>
  <si>
    <t>9830270B : Lycée professionnel privé Saint Jean 23 (DDEC)</t>
  </si>
  <si>
    <t>9830271C : Lycée professionnel privé Marcellin Champagnat (DDEC)</t>
  </si>
  <si>
    <t>9830272D : Lycée professionnel privé François d'Assise  (DDEC)</t>
  </si>
  <si>
    <t>9830273E : Lycée professionnel privé Gabriel Rivat (DDEC)</t>
  </si>
  <si>
    <t>9830294C : Lycée professionnel privé Père Guéneau (DDEC)</t>
  </si>
  <si>
    <t>9830306R : lycee professionnel Petro Attiti</t>
  </si>
  <si>
    <t>9830377T : Lycee polyvalent privé Do Kamo (ASEE)</t>
  </si>
  <si>
    <t>9830401U : Lycée professionnel privé Saint Pierre Chanel (DDEC)</t>
  </si>
  <si>
    <t>9830460H : Lycée professionnel Augustin Ty</t>
  </si>
  <si>
    <t>9830483H : Lycée polyvalent Williama Haudra</t>
  </si>
  <si>
    <t>9830504F : Lycée privé Apollinaire Anova (DDEC)</t>
  </si>
  <si>
    <t xml:space="preserve">9830507J : Lycée Antoine Kela                  </t>
  </si>
  <si>
    <t>9830557N : Lycée du Grand Nouméa</t>
  </si>
  <si>
    <t>9830693L : Lycée polyvalent du Mont-Dore</t>
  </si>
  <si>
    <t>9830635Y : Lycée agricole et général Michel Rocard</t>
  </si>
  <si>
    <t>eff_niv_lyc_2012</t>
  </si>
  <si>
    <t>eff_postbac_2012</t>
  </si>
  <si>
    <t>red2nde_etab</t>
  </si>
  <si>
    <t>red2nde_sec</t>
  </si>
  <si>
    <t>red2nde_aca</t>
  </si>
  <si>
    <t>acc2nde-bac_etab</t>
  </si>
  <si>
    <t>acc1è-bac_etab</t>
  </si>
  <si>
    <t>accTle-bac_etab</t>
  </si>
  <si>
    <t>VA_bacGT_etab</t>
  </si>
  <si>
    <t>Rne</t>
  </si>
  <si>
    <t>Proportion d'élèves en retard à l'entrée en 2nde PRO (%)</t>
  </si>
  <si>
    <t>par élève - niveau lycée PRO (H/E)</t>
  </si>
  <si>
    <t>acc2nde-bac_VA</t>
  </si>
  <si>
    <t>acc1è-bac_VA</t>
  </si>
  <si>
    <t>accTle-bac_VA</t>
  </si>
  <si>
    <t>réussite_bacGT_etab</t>
  </si>
  <si>
    <t>VA_bacPRO_etab</t>
  </si>
  <si>
    <t>réussite_bacPRO_etab</t>
  </si>
  <si>
    <t>pas_2nde-1èPRO_etab</t>
  </si>
  <si>
    <t>pas_2nde-1èPRO_sec</t>
  </si>
  <si>
    <t>pas_2nde-1èPRO_aca</t>
  </si>
  <si>
    <t>pas_2nde-voie_pro_etab</t>
  </si>
  <si>
    <t>pas_2nde-voie_pro_sec</t>
  </si>
  <si>
    <t>pas_2nde-voie_pro_aca</t>
  </si>
  <si>
    <t>Taux de réussite au bac GT (%)</t>
  </si>
  <si>
    <t>Réussite_BTS_etab</t>
  </si>
  <si>
    <t>Réussite_BTS_sec</t>
  </si>
  <si>
    <t>Réussite_BTS_aca</t>
  </si>
  <si>
    <r>
      <t xml:space="preserve">Taux d'accès moins performant </t>
    </r>
    <r>
      <rPr>
        <b/>
        <sz val="8"/>
        <rFont val="Arial"/>
        <family val="2"/>
      </rPr>
      <t>(classement des établissements publics et privés)</t>
    </r>
  </si>
  <si>
    <t>Taux de réussite au bac GT</t>
  </si>
  <si>
    <t>réussite_bacGT_sec</t>
  </si>
  <si>
    <t>réussite_bacGT_aca</t>
  </si>
  <si>
    <t>réussite_bacPRO_sec</t>
  </si>
  <si>
    <t>réussite_bacPRO_aca</t>
  </si>
  <si>
    <t>Taux de passage 2de PRO/1ère PRO (%)</t>
  </si>
  <si>
    <t>Taux d'accès de la 2nde au Bac PRO (%)</t>
  </si>
  <si>
    <t>Taux d'accès de la 1ère au Bac PRO (%)</t>
  </si>
  <si>
    <t>Taux d'accès de la Term. au Bac PRO (%)</t>
  </si>
  <si>
    <t>Taux de redoublement 2nde PRO (%)</t>
  </si>
  <si>
    <t>Taux de redoublement 2nde GT (%)</t>
  </si>
  <si>
    <t>Taux de réussite au bac PRO (%)</t>
  </si>
  <si>
    <t>% élèves en retard en 2nde PRO*</t>
  </si>
  <si>
    <t>Taux de passage 2nde /1ère PRO</t>
  </si>
  <si>
    <t>Taux de redoublement 2nde PRO*</t>
  </si>
  <si>
    <t>Taux de réussite au bac PRO</t>
  </si>
  <si>
    <t>* Inversé</t>
  </si>
  <si>
    <t>Public + privé</t>
  </si>
  <si>
    <t>&lt;= Sélectionner l'établissement dans la liste déroulante (cliquer sur la flèche indiquant vers le bas)</t>
  </si>
  <si>
    <t>Taux de passage 2nde GT/1ère GT (%)</t>
  </si>
  <si>
    <t>Taux de passage 2nde GT/voie PRO (%)</t>
  </si>
  <si>
    <t>pas_2nde-1èGT_etab</t>
  </si>
  <si>
    <t>pas_2nde-1èGT_sec</t>
  </si>
  <si>
    <t>pas_2nde-1èGT_aca</t>
  </si>
  <si>
    <t>pas_2nde-CAP_etab</t>
  </si>
  <si>
    <t>pas_2nde-CAP_sec</t>
  </si>
  <si>
    <t>pas_2nde-CAP_aca</t>
  </si>
  <si>
    <t>Indice de position sociale</t>
  </si>
  <si>
    <t>Contexte scolaire</t>
  </si>
  <si>
    <t>Indice d'éloignement</t>
  </si>
  <si>
    <t>ie_etab</t>
  </si>
  <si>
    <t>ie_sec</t>
  </si>
  <si>
    <t>ie_aca</t>
  </si>
  <si>
    <t>Indice d'éloignement*</t>
  </si>
  <si>
    <t>Indice d'éloignement du collège le plus proche</t>
  </si>
  <si>
    <t>9830635Y : Lycée polyvalent Michel Rocard</t>
  </si>
  <si>
    <t>Proportion d'élèves issus de PCS défavorisées (%)</t>
  </si>
  <si>
    <t>Proportion d'élèves issus de PCS très favorisées (%)</t>
  </si>
  <si>
    <t>Indice de position sociale niveau lycée GT</t>
  </si>
  <si>
    <t>Indice de position sociale niveau lycée PRO</t>
  </si>
  <si>
    <t>boursier_etab</t>
  </si>
  <si>
    <t>boursier_sec</t>
  </si>
  <si>
    <t>boursier_aca</t>
  </si>
  <si>
    <t>Taux de boursiers niveau lycée GT</t>
  </si>
  <si>
    <t>Taux de boursiers niveau lycée PRO</t>
  </si>
  <si>
    <t>Taux de passage 2de PRO/CAP (%)</t>
  </si>
  <si>
    <t>maitrise_fr_etab</t>
  </si>
  <si>
    <t>maitrise_fr_sec</t>
  </si>
  <si>
    <t>maitrise_fr_aca</t>
  </si>
  <si>
    <t>maitrise_maths_etab</t>
  </si>
  <si>
    <t>maitrise_maths_sec</t>
  </si>
  <si>
    <t>maitrise_maths_aca</t>
  </si>
  <si>
    <t>Nombre d'élèves par division - niveau lycée PRO hors CAP (E/D)</t>
  </si>
  <si>
    <t>9830557N : Lycée Dick Ukeiwë</t>
  </si>
  <si>
    <t>Proportion d'élèves entrant en 2nde GT ayant un bas niveau en français (%)</t>
  </si>
  <si>
    <t>Proportion d'élèves entrant en 2nde GT ayant un bas niveau en mathématiques (%)</t>
  </si>
  <si>
    <t>Proportion d'élèves entrant en 2nde PRO ayant un bas niveau en français (%)</t>
  </si>
  <si>
    <t>Proportion d'élèves entrant en 2nde PRO ayant un bas niveau en mathématiques (%)</t>
  </si>
  <si>
    <t>Année 2024</t>
  </si>
  <si>
    <t>nd</t>
  </si>
  <si>
    <t>eff_niv_lyc_n</t>
  </si>
  <si>
    <t>eff_postbac_n</t>
  </si>
  <si>
    <t>eff_niv_lyc_n-1</t>
  </si>
  <si>
    <t>eff_postbac_n-1</t>
  </si>
  <si>
    <t>eff_niv_lyc_n-2</t>
  </si>
  <si>
    <t>eff_postbac_n-2</t>
  </si>
  <si>
    <t>Qi Employés</t>
  </si>
  <si>
    <t>Année 2025</t>
  </si>
  <si>
    <t>Années 2024-2025</t>
  </si>
  <si>
    <t>Taux de passage 2nde PRO /1ère PRO</t>
  </si>
  <si>
    <t>Lycée GT</t>
  </si>
  <si>
    <t>Post-bac</t>
  </si>
  <si>
    <t>De niveau lycée GT</t>
  </si>
  <si>
    <t>De niveau post-bac</t>
  </si>
  <si>
    <t>etab_patronyme</t>
  </si>
  <si>
    <t>Code UAI</t>
  </si>
  <si>
    <t>Collège</t>
  </si>
  <si>
    <t>Segpa</t>
  </si>
  <si>
    <t>Voie pro</t>
  </si>
  <si>
    <t>Voie GT</t>
  </si>
  <si>
    <t>Autres</t>
  </si>
  <si>
    <t>ANTOINE KELA</t>
  </si>
  <si>
    <t>APOGOTI</t>
  </si>
  <si>
    <t>9830698S</t>
  </si>
  <si>
    <t>APOLLINAIRE ANOVA (DDEC)</t>
  </si>
  <si>
    <t>AUGUSTIN TY</t>
  </si>
  <si>
    <t>BLAISE PASCAL (DDEC)</t>
  </si>
  <si>
    <t>BOAOUVA KALEBA</t>
  </si>
  <si>
    <t>9830518W</t>
  </si>
  <si>
    <t>CHAMPAGNAT (DDEC)</t>
  </si>
  <si>
    <t>9830259P</t>
  </si>
  <si>
    <t>COMMERCIAL ET HOTELIER</t>
  </si>
  <si>
    <t>DE BAGANDA</t>
  </si>
  <si>
    <t>9830431B</t>
  </si>
  <si>
    <t>DE BOULARI</t>
  </si>
  <si>
    <t>9830384A</t>
  </si>
  <si>
    <t>DE CANALA</t>
  </si>
  <si>
    <t>9830419N</t>
  </si>
  <si>
    <t>DE HAVILA</t>
  </si>
  <si>
    <t>9830295D</t>
  </si>
  <si>
    <t>DE HNATHALO  (DDEC)</t>
  </si>
  <si>
    <t>9830400T</t>
  </si>
  <si>
    <t>DE KAMERE</t>
  </si>
  <si>
    <t>9830524C</t>
  </si>
  <si>
    <t>DE KONE</t>
  </si>
  <si>
    <t>9830278K</t>
  </si>
  <si>
    <t>DE KOUMAC</t>
  </si>
  <si>
    <t>9830007R</t>
  </si>
  <si>
    <t>DE LA CONCEPTION (DDEC)</t>
  </si>
  <si>
    <t>9830263U</t>
  </si>
  <si>
    <t>DE LA ROCHE</t>
  </si>
  <si>
    <t>9830482G</t>
  </si>
  <si>
    <t>DE MAGENTA</t>
  </si>
  <si>
    <t>9830356V</t>
  </si>
  <si>
    <t>DE MOU (FELP)</t>
  </si>
  <si>
    <t>9830472W</t>
  </si>
  <si>
    <t>DE NORMANDIE</t>
  </si>
  <si>
    <t>9830538T</t>
  </si>
  <si>
    <t>DE OUEGOA</t>
  </si>
  <si>
    <t>9830632V</t>
  </si>
  <si>
    <t>DE PAIAMBOUE</t>
  </si>
  <si>
    <t>9830691J</t>
  </si>
  <si>
    <t>DE PLUM</t>
  </si>
  <si>
    <t>9830624L</t>
  </si>
  <si>
    <t>DE TADINE</t>
  </si>
  <si>
    <t>9830414H</t>
  </si>
  <si>
    <t>DE TAREMEN</t>
  </si>
  <si>
    <t>9830392J</t>
  </si>
  <si>
    <t>DE TIETA  (FELP)</t>
  </si>
  <si>
    <t>9830432C</t>
  </si>
  <si>
    <t>DE VAO (DDEC)</t>
  </si>
  <si>
    <t>9830354T</t>
  </si>
  <si>
    <t>DE WANI</t>
  </si>
  <si>
    <t>9830418M</t>
  </si>
  <si>
    <t>DE YATE</t>
  </si>
  <si>
    <t>9830477B</t>
  </si>
  <si>
    <t>DES PORTES DE FER</t>
  </si>
  <si>
    <t>9830625M</t>
  </si>
  <si>
    <t>DICK UKEIWE</t>
  </si>
  <si>
    <t>DO KAMO</t>
  </si>
  <si>
    <t>DU MONT-DORE</t>
  </si>
  <si>
    <t>DUMBEA SUR MER 1</t>
  </si>
  <si>
    <t>9830681Y</t>
  </si>
  <si>
    <t>EBEN EZA</t>
  </si>
  <si>
    <t>9830447U</t>
  </si>
  <si>
    <t>EDMEE VARIN</t>
  </si>
  <si>
    <t>9830640D</t>
  </si>
  <si>
    <t>ESSAU VOUDJO</t>
  </si>
  <si>
    <t>9830493U</t>
  </si>
  <si>
    <t>FRANCIS CARCO</t>
  </si>
  <si>
    <t>9830474Y</t>
  </si>
  <si>
    <t>FRANCIS ROUGE  (DDEC)</t>
  </si>
  <si>
    <t>9830298G</t>
  </si>
  <si>
    <t>FRANCOIS D ASSISE  (DDEC)</t>
  </si>
  <si>
    <t>GABRIEL PAITA</t>
  </si>
  <si>
    <t>9830656W</t>
  </si>
  <si>
    <t>GABRIEL RIVAT (DDEC)</t>
  </si>
  <si>
    <t>GEORGES BAUDOUX</t>
  </si>
  <si>
    <t>9830004M</t>
  </si>
  <si>
    <t>GUILLAUME DOUARRE (DDEC)</t>
  </si>
  <si>
    <t>9830266X</t>
  </si>
  <si>
    <t>HNAIZIANU</t>
  </si>
  <si>
    <t>9830420P</t>
  </si>
  <si>
    <t>HYPPOLYTE BONOU (DDEC)</t>
  </si>
  <si>
    <t>9830297F</t>
  </si>
  <si>
    <t>JEAN FAYARD</t>
  </si>
  <si>
    <t>9830626N</t>
  </si>
  <si>
    <t>JEAN MARIOTTI</t>
  </si>
  <si>
    <t>9830277J</t>
  </si>
  <si>
    <t>JEAN-BAPTISTE VIGOUROUX (DDEC)</t>
  </si>
  <si>
    <t>9830382Y</t>
  </si>
  <si>
    <t>JULES GARNIER</t>
  </si>
  <si>
    <t>LA COLLINE (DE THIO)</t>
  </si>
  <si>
    <t>9830355U</t>
  </si>
  <si>
    <t>LA PEROUSE</t>
  </si>
  <si>
    <t>LAURA BOULA (WE)</t>
  </si>
  <si>
    <t>9830357W</t>
  </si>
  <si>
    <t>LOUIS LEOPOLD DJIET</t>
  </si>
  <si>
    <t>9830010U</t>
  </si>
  <si>
    <t>LOUISE MICHELE</t>
  </si>
  <si>
    <t>9830616C</t>
  </si>
  <si>
    <t>MARCELLIN CHAMPAGNAT (DDEC)</t>
  </si>
  <si>
    <t>MICHEL ROCARD</t>
  </si>
  <si>
    <t>PAI-KAILEONE</t>
  </si>
  <si>
    <t>9830522A</t>
  </si>
  <si>
    <t>PERE GUENEAU (DDEC)</t>
  </si>
  <si>
    <t>PETRO ATTITI</t>
  </si>
  <si>
    <t>RAYMOND VAUTHIER</t>
  </si>
  <si>
    <t>9830008S</t>
  </si>
  <si>
    <t>SACRE-COEUR (DDEC)</t>
  </si>
  <si>
    <t>9830265W</t>
  </si>
  <si>
    <t>SAINT JEAN XXIII (DDEC)</t>
  </si>
  <si>
    <t>SAINTE MARIE  (DDEC)</t>
  </si>
  <si>
    <t>9830264V</t>
  </si>
  <si>
    <t>SHEA TIAOU</t>
  </si>
  <si>
    <t>9830639C</t>
  </si>
  <si>
    <t>ST DOMINIQUE SAVIO (DDEC)</t>
  </si>
  <si>
    <t>9830381X</t>
  </si>
  <si>
    <t>ST JOSEPH DE CLUNY (DDEC)</t>
  </si>
  <si>
    <t>9830260R</t>
  </si>
  <si>
    <t>ST PIERRE CHANEL (DDEC)</t>
  </si>
  <si>
    <t>THÉODORE KAWA BRAÏNO</t>
  </si>
  <si>
    <t>9830009T</t>
  </si>
  <si>
    <t>TUBAND</t>
  </si>
  <si>
    <t>9830649N</t>
  </si>
  <si>
    <t>WILLIAMA HAUDRA</t>
  </si>
  <si>
    <t>YVES MARIE  HILY  (DDEC)</t>
  </si>
  <si>
    <t>9830313Y</t>
  </si>
  <si>
    <t>De niveau lycée PRO</t>
  </si>
  <si>
    <t>eff_postbac_Extract</t>
  </si>
  <si>
    <t>eff_niv_lyc_GT_Extract</t>
  </si>
  <si>
    <t>Lycée PRO</t>
  </si>
  <si>
    <t>(01/10/25)</t>
  </si>
  <si>
    <t>(20/10/25)</t>
  </si>
  <si>
    <t>eff_VoiePRO_Extract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</si>
</sst>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.0"/>
    <numFmt numFmtId="166" formatCode="#,##0.0"/>
    <numFmt numFmtId="167" formatCode="dd/mm/yy;@"/>
  </numFmts>
  <fonts count="52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 Unicode MS"/>
      <family val="2"/>
    </font>
    <font>
      <b/>
      <sz val="10"/>
      <color rgb="FFFF000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10"/>
      <color theme="0"/>
      <name val="Arial"/>
      <family val="2"/>
    </font>
    <font>
      <b/>
      <sz val="12"/>
      <color theme="9" tint="-0.249977111117893"/>
      <name val="Arial"/>
      <family val="2"/>
    </font>
    <font>
      <u/>
      <sz val="10"/>
      <color theme="10"/>
      <name val="MS Sans Serif"/>
    </font>
    <font>
      <u/>
      <sz val="10"/>
      <color theme="10"/>
      <name val="Arial"/>
      <family val="2"/>
    </font>
    <font>
      <sz val="14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color rgb="FFFF0000"/>
      <name val="MS Sans Serif"/>
    </font>
    <font>
      <sz val="10"/>
      <color theme="0"/>
      <name val="MS Sans Serif"/>
    </font>
  </fonts>
  <fills count="3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72">
    <xf numFmtId="0" fontId="0" fillId="0" borderId="0"/>
    <xf numFmtId="0" fontId="11" fillId="3" borderId="0" applyNumberFormat="0" applyBorder="0" applyAlignment="0" applyProtection="0"/>
    <xf numFmtId="0" fontId="11" fillId="5" borderId="0" applyNumberFormat="0" applyBorder="0" applyAlignment="0" applyProtection="0"/>
    <xf numFmtId="0" fontId="11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8" borderId="0" applyNumberFormat="0" applyBorder="0" applyAlignment="0" applyProtection="0"/>
    <xf numFmtId="0" fontId="11" fillId="2" borderId="0" applyNumberFormat="0" applyBorder="0" applyAlignment="0" applyProtection="0"/>
    <xf numFmtId="0" fontId="11" fillId="4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2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4" borderId="0" applyNumberFormat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5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22" borderId="1" applyNumberFormat="0" applyAlignment="0" applyProtection="0"/>
    <xf numFmtId="0" fontId="15" fillId="0" borderId="2" applyNumberFormat="0" applyFill="0" applyAlignment="0" applyProtection="0"/>
    <xf numFmtId="0" fontId="8" fillId="6" borderId="3" applyNumberFormat="0" applyFont="0" applyAlignment="0" applyProtection="0"/>
    <xf numFmtId="0" fontId="16" fillId="8" borderId="1" applyNumberFormat="0" applyAlignment="0" applyProtection="0"/>
    <xf numFmtId="0" fontId="17" fillId="5" borderId="0" applyNumberFormat="0" applyBorder="0" applyAlignment="0" applyProtection="0"/>
    <xf numFmtId="0" fontId="18" fillId="11" borderId="0" applyNumberFormat="0" applyBorder="0" applyAlignment="0" applyProtection="0"/>
    <xf numFmtId="0" fontId="9" fillId="0" borderId="0"/>
    <xf numFmtId="0" fontId="19" fillId="7" borderId="0" applyNumberFormat="0" applyBorder="0" applyAlignment="0" applyProtection="0"/>
    <xf numFmtId="0" fontId="20" fillId="22" borderId="4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8" applyNumberFormat="0" applyFill="0" applyAlignment="0" applyProtection="0"/>
    <xf numFmtId="0" fontId="27" fillId="23" borderId="9" applyNumberFormat="0" applyAlignment="0" applyProtection="0"/>
    <xf numFmtId="44" fontId="8" fillId="0" borderId="0" applyFont="0" applyFill="0" applyBorder="0" applyAlignment="0" applyProtection="0"/>
    <xf numFmtId="0" fontId="8" fillId="0" borderId="0"/>
    <xf numFmtId="0" fontId="7" fillId="0" borderId="0"/>
    <xf numFmtId="0" fontId="28" fillId="0" borderId="0"/>
    <xf numFmtId="9" fontId="9" fillId="0" borderId="0" applyFont="0" applyFill="0" applyBorder="0" applyAlignment="0" applyProtection="0"/>
    <xf numFmtId="0" fontId="8" fillId="0" borderId="0"/>
    <xf numFmtId="0" fontId="29" fillId="0" borderId="0"/>
    <xf numFmtId="164" fontId="8" fillId="0" borderId="0" applyFont="0" applyFill="0" applyBorder="0" applyAlignment="0" applyProtection="0"/>
    <xf numFmtId="0" fontId="6" fillId="0" borderId="0"/>
    <xf numFmtId="0" fontId="30" fillId="0" borderId="0"/>
    <xf numFmtId="0" fontId="31" fillId="0" borderId="0"/>
    <xf numFmtId="0" fontId="9" fillId="0" borderId="0"/>
    <xf numFmtId="0" fontId="5" fillId="0" borderId="0"/>
    <xf numFmtId="0" fontId="32" fillId="0" borderId="0"/>
    <xf numFmtId="0" fontId="9" fillId="0" borderId="0"/>
    <xf numFmtId="0" fontId="9" fillId="0" borderId="0"/>
    <xf numFmtId="9" fontId="8" fillId="0" borderId="0" applyFont="0" applyFill="0" applyBorder="0" applyAlignment="0" applyProtection="0"/>
    <xf numFmtId="0" fontId="34" fillId="0" borderId="0"/>
    <xf numFmtId="0" fontId="4" fillId="0" borderId="0"/>
    <xf numFmtId="0" fontId="35" fillId="0" borderId="0"/>
    <xf numFmtId="0" fontId="36" fillId="0" borderId="0"/>
    <xf numFmtId="0" fontId="3" fillId="0" borderId="0"/>
    <xf numFmtId="0" fontId="42" fillId="0" borderId="0" applyNumberFormat="0" applyFill="0" applyBorder="0" applyAlignment="0" applyProtection="0"/>
    <xf numFmtId="0" fontId="2" fillId="0" borderId="0"/>
    <xf numFmtId="0" fontId="9" fillId="0" borderId="0"/>
    <xf numFmtId="0" fontId="30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5">
    <xf numFmtId="0" fontId="0" fillId="0" borderId="0" xfId="0"/>
    <xf numFmtId="0" fontId="40" fillId="0" borderId="0" xfId="0" applyFont="1" applyFill="1"/>
    <xf numFmtId="0" fontId="9" fillId="0" borderId="0" xfId="0" applyFont="1"/>
    <xf numFmtId="0" fontId="41" fillId="0" borderId="0" xfId="0" applyFont="1" applyAlignment="1">
      <alignment horizontal="left" wrapText="1"/>
    </xf>
    <xf numFmtId="0" fontId="41" fillId="0" borderId="0" xfId="0" applyFont="1" applyAlignment="1">
      <alignment vertical="center" wrapText="1"/>
    </xf>
    <xf numFmtId="0" fontId="41" fillId="0" borderId="0" xfId="0" applyFont="1" applyAlignment="1"/>
    <xf numFmtId="0" fontId="10" fillId="0" borderId="10" xfId="0" applyFont="1" applyBorder="1" applyAlignment="1">
      <alignment horizontal="center"/>
    </xf>
    <xf numFmtId="165" fontId="9" fillId="0" borderId="12" xfId="0" applyNumberFormat="1" applyFont="1" applyBorder="1" applyAlignment="1">
      <alignment horizontal="center"/>
    </xf>
    <xf numFmtId="0" fontId="41" fillId="0" borderId="0" xfId="0" applyFont="1" applyAlignment="1">
      <alignment vertical="top"/>
    </xf>
    <xf numFmtId="0" fontId="9" fillId="0" borderId="0" xfId="0" applyFont="1" applyFill="1"/>
    <xf numFmtId="0" fontId="43" fillId="0" borderId="0" xfId="65" applyFont="1"/>
    <xf numFmtId="0" fontId="41" fillId="0" borderId="0" xfId="0" applyFont="1" applyAlignment="1">
      <alignment vertical="center"/>
    </xf>
    <xf numFmtId="0" fontId="44" fillId="25" borderId="0" xfId="0" quotePrefix="1" applyFont="1" applyFill="1" applyAlignment="1">
      <alignment horizontal="center" vertical="center"/>
    </xf>
    <xf numFmtId="165" fontId="9" fillId="0" borderId="0" xfId="0" applyNumberFormat="1" applyFont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0" fillId="0" borderId="1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quotePrefix="1" applyFont="1" applyAlignment="1">
      <alignment horizontal="left" indent="5"/>
    </xf>
    <xf numFmtId="0" fontId="9" fillId="0" borderId="0" xfId="0" applyFont="1" applyAlignment="1">
      <alignment horizontal="left" indent="5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right"/>
    </xf>
    <xf numFmtId="0" fontId="10" fillId="0" borderId="11" xfId="0" applyFont="1" applyBorder="1" applyAlignment="1">
      <alignment horizontal="center"/>
    </xf>
    <xf numFmtId="0" fontId="10" fillId="0" borderId="0" xfId="0" applyFont="1" applyBorder="1" applyAlignment="1"/>
    <xf numFmtId="0" fontId="9" fillId="24" borderId="0" xfId="0" applyFont="1" applyFill="1"/>
    <xf numFmtId="165" fontId="9" fillId="0" borderId="0" xfId="0" applyNumberFormat="1" applyFont="1"/>
    <xf numFmtId="0" fontId="9" fillId="0" borderId="0" xfId="0" applyFont="1" applyFill="1" applyAlignment="1">
      <alignment wrapText="1"/>
    </xf>
    <xf numFmtId="0" fontId="33" fillId="0" borderId="0" xfId="0" applyFont="1"/>
    <xf numFmtId="0" fontId="40" fillId="0" borderId="0" xfId="0" applyFont="1"/>
    <xf numFmtId="3" fontId="9" fillId="0" borderId="12" xfId="0" applyNumberFormat="1" applyFont="1" applyFill="1" applyBorder="1" applyAlignment="1">
      <alignment horizontal="center"/>
    </xf>
    <xf numFmtId="165" fontId="40" fillId="0" borderId="0" xfId="0" applyNumberFormat="1" applyFont="1" applyAlignment="1">
      <alignment horizontal="center"/>
    </xf>
    <xf numFmtId="0" fontId="10" fillId="0" borderId="1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24" borderId="0" xfId="0" applyFont="1" applyFill="1" applyAlignment="1">
      <alignment wrapText="1"/>
    </xf>
    <xf numFmtId="0" fontId="10" fillId="0" borderId="12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0" xfId="0" applyFont="1" applyBorder="1" applyAlignment="1">
      <alignment horizontal="center" vertical="center"/>
    </xf>
    <xf numFmtId="3" fontId="40" fillId="0" borderId="0" xfId="0" applyNumberFormat="1" applyFont="1"/>
    <xf numFmtId="165" fontId="9" fillId="0" borderId="0" xfId="0" quotePrefix="1" applyNumberFormat="1" applyFont="1" applyAlignment="1">
      <alignment horizontal="center"/>
    </xf>
    <xf numFmtId="165" fontId="46" fillId="0" borderId="0" xfId="0" applyNumberFormat="1" applyFont="1" applyAlignment="1">
      <alignment horizontal="center"/>
    </xf>
    <xf numFmtId="0" fontId="40" fillId="0" borderId="0" xfId="0" applyFont="1" applyFill="1" applyAlignment="1">
      <alignment horizontal="center" wrapText="1"/>
    </xf>
    <xf numFmtId="0" fontId="40" fillId="0" borderId="0" xfId="0" applyFont="1" applyFill="1" applyAlignment="1">
      <alignment horizontal="center"/>
    </xf>
    <xf numFmtId="165" fontId="40" fillId="0" borderId="0" xfId="0" applyNumberFormat="1" applyFont="1" applyFill="1" applyAlignment="1">
      <alignment horizontal="center"/>
    </xf>
    <xf numFmtId="0" fontId="10" fillId="0" borderId="12" xfId="0" applyFont="1" applyBorder="1" applyAlignment="1">
      <alignment horizontal="center"/>
    </xf>
    <xf numFmtId="165" fontId="9" fillId="0" borderId="0" xfId="0" applyNumberFormat="1" applyFont="1" applyBorder="1" applyAlignment="1">
      <alignment horizontal="center"/>
    </xf>
    <xf numFmtId="0" fontId="47" fillId="0" borderId="0" xfId="0" applyFont="1"/>
    <xf numFmtId="0" fontId="37" fillId="24" borderId="0" xfId="0" applyFont="1" applyFill="1"/>
    <xf numFmtId="0" fontId="45" fillId="24" borderId="0" xfId="0" applyFont="1" applyFill="1"/>
    <xf numFmtId="2" fontId="9" fillId="0" borderId="0" xfId="0" applyNumberFormat="1" applyFont="1"/>
    <xf numFmtId="0" fontId="9" fillId="0" borderId="0" xfId="0" applyFont="1" applyFill="1" applyAlignment="1">
      <alignment horizontal="right"/>
    </xf>
    <xf numFmtId="0" fontId="9" fillId="0" borderId="0" xfId="0" quotePrefix="1" applyFont="1" applyFill="1" applyAlignment="1">
      <alignment horizontal="right"/>
    </xf>
    <xf numFmtId="0" fontId="0" fillId="0" borderId="0" xfId="0" applyFill="1" applyAlignment="1">
      <alignment horizontal="right"/>
    </xf>
    <xf numFmtId="0" fontId="9" fillId="24" borderId="0" xfId="0" quotePrefix="1" applyFont="1" applyFill="1" applyAlignment="1">
      <alignment horizontal="right"/>
    </xf>
    <xf numFmtId="0" fontId="46" fillId="0" borderId="0" xfId="0" applyFont="1" applyFill="1"/>
    <xf numFmtId="0" fontId="9" fillId="0" borderId="0" xfId="0" applyFont="1" applyFill="1" applyAlignment="1">
      <alignment horizontal="center"/>
    </xf>
    <xf numFmtId="165" fontId="9" fillId="0" borderId="12" xfId="0" applyNumberFormat="1" applyFont="1" applyFill="1" applyBorder="1" applyAlignment="1">
      <alignment horizontal="center"/>
    </xf>
    <xf numFmtId="0" fontId="9" fillId="0" borderId="12" xfId="0" quotePrefix="1" applyFont="1" applyFill="1" applyBorder="1" applyAlignment="1">
      <alignment horizontal="center"/>
    </xf>
    <xf numFmtId="165" fontId="9" fillId="0" borderId="12" xfId="0" quotePrefix="1" applyNumberFormat="1" applyFont="1" applyFill="1" applyBorder="1" applyAlignment="1">
      <alignment horizontal="center"/>
    </xf>
    <xf numFmtId="0" fontId="0" fillId="0" borderId="0" xfId="0" applyFont="1" applyFill="1" applyAlignment="1">
      <alignment horizontal="right"/>
    </xf>
    <xf numFmtId="0" fontId="9" fillId="0" borderId="0" xfId="0" applyFont="1" applyFill="1" applyAlignment="1">
      <alignment horizontal="center" wrapText="1"/>
    </xf>
    <xf numFmtId="165" fontId="9" fillId="0" borderId="0" xfId="0" applyNumberFormat="1" applyFont="1" applyFill="1" applyAlignment="1">
      <alignment horizontal="center"/>
    </xf>
    <xf numFmtId="2" fontId="9" fillId="0" borderId="0" xfId="0" applyNumberFormat="1" applyFont="1" applyFill="1" applyAlignment="1">
      <alignment horizontal="center"/>
    </xf>
    <xf numFmtId="166" fontId="9" fillId="0" borderId="0" xfId="0" applyNumberFormat="1" applyFont="1" applyFill="1" applyAlignment="1">
      <alignment horizontal="center"/>
    </xf>
    <xf numFmtId="165" fontId="9" fillId="29" borderId="12" xfId="0" applyNumberFormat="1" applyFont="1" applyFill="1" applyBorder="1" applyAlignment="1">
      <alignment horizontal="center"/>
    </xf>
    <xf numFmtId="0" fontId="9" fillId="29" borderId="12" xfId="0" quotePrefix="1" applyFont="1" applyFill="1" applyBorder="1" applyAlignment="1">
      <alignment horizontal="center"/>
    </xf>
    <xf numFmtId="165" fontId="9" fillId="29" borderId="12" xfId="0" quotePrefix="1" applyNumberFormat="1" applyFont="1" applyFill="1" applyBorder="1" applyAlignment="1">
      <alignment horizontal="center"/>
    </xf>
    <xf numFmtId="165" fontId="9" fillId="0" borderId="10" xfId="0" applyNumberFormat="1" applyFont="1" applyFill="1" applyBorder="1" applyAlignment="1">
      <alignment horizontal="center" vertical="center"/>
    </xf>
    <xf numFmtId="165" fontId="9" fillId="0" borderId="15" xfId="0" applyNumberFormat="1" applyFont="1" applyFill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45" fillId="0" borderId="0" xfId="0" applyFont="1" applyFill="1" applyAlignment="1">
      <alignment horizontal="right"/>
    </xf>
    <xf numFmtId="0" fontId="9" fillId="0" borderId="12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 vertical="center"/>
    </xf>
    <xf numFmtId="0" fontId="45" fillId="0" borderId="0" xfId="0" applyFont="1" applyFill="1"/>
    <xf numFmtId="165" fontId="45" fillId="0" borderId="0" xfId="0" applyNumberFormat="1" applyFont="1" applyFill="1" applyAlignment="1">
      <alignment horizontal="right"/>
    </xf>
    <xf numFmtId="0" fontId="45" fillId="0" borderId="0" xfId="0" quotePrefix="1" applyFont="1" applyFill="1" applyAlignment="1">
      <alignment horizontal="right"/>
    </xf>
    <xf numFmtId="165" fontId="45" fillId="0" borderId="0" xfId="0" quotePrefix="1" applyNumberFormat="1" applyFont="1" applyFill="1" applyAlignment="1">
      <alignment horizontal="right"/>
    </xf>
    <xf numFmtId="165" fontId="45" fillId="24" borderId="0" xfId="0" applyNumberFormat="1" applyFont="1" applyFill="1" applyAlignment="1">
      <alignment horizontal="right"/>
    </xf>
    <xf numFmtId="0" fontId="45" fillId="24" borderId="0" xfId="0" quotePrefix="1" applyFont="1" applyFill="1" applyAlignment="1">
      <alignment horizontal="right"/>
    </xf>
    <xf numFmtId="165" fontId="45" fillId="24" borderId="0" xfId="0" quotePrefix="1" applyNumberFormat="1" applyFont="1" applyFill="1" applyAlignment="1">
      <alignment horizontal="right"/>
    </xf>
    <xf numFmtId="165" fontId="9" fillId="0" borderId="0" xfId="0" applyNumberFormat="1" applyFont="1" applyFill="1" applyAlignment="1">
      <alignment horizontal="right"/>
    </xf>
    <xf numFmtId="165" fontId="9" fillId="24" borderId="0" xfId="0" applyNumberFormat="1" applyFont="1" applyFill="1" applyAlignment="1">
      <alignment horizontal="right"/>
    </xf>
    <xf numFmtId="0" fontId="9" fillId="24" borderId="0" xfId="0" applyFont="1" applyFill="1" applyAlignment="1">
      <alignment horizontal="right"/>
    </xf>
    <xf numFmtId="0" fontId="9" fillId="0" borderId="12" xfId="0" applyFont="1" applyBorder="1" applyAlignment="1">
      <alignment horizontal="center"/>
    </xf>
    <xf numFmtId="165" fontId="9" fillId="0" borderId="15" xfId="0" applyNumberFormat="1" applyFont="1" applyFill="1" applyBorder="1" applyAlignment="1">
      <alignment horizontal="center"/>
    </xf>
    <xf numFmtId="165" fontId="9" fillId="0" borderId="12" xfId="0" applyNumberFormat="1" applyFont="1" applyBorder="1" applyAlignment="1">
      <alignment horizontal="center"/>
    </xf>
    <xf numFmtId="0" fontId="45" fillId="0" borderId="0" xfId="0" applyFont="1" applyFill="1" applyAlignment="1">
      <alignment horizontal="center" wrapText="1"/>
    </xf>
    <xf numFmtId="0" fontId="45" fillId="0" borderId="0" xfId="0" applyFont="1"/>
    <xf numFmtId="0" fontId="45" fillId="0" borderId="0" xfId="0" applyFont="1" applyFill="1" applyAlignment="1">
      <alignment horizontal="center"/>
    </xf>
    <xf numFmtId="0" fontId="48" fillId="0" borderId="0" xfId="0" applyFont="1"/>
    <xf numFmtId="0" fontId="49" fillId="0" borderId="0" xfId="0" applyFont="1"/>
    <xf numFmtId="165" fontId="9" fillId="24" borderId="0" xfId="0" quotePrefix="1" applyNumberFormat="1" applyFont="1" applyFill="1" applyAlignment="1">
      <alignment horizontal="right"/>
    </xf>
    <xf numFmtId="2" fontId="9" fillId="0" borderId="0" xfId="0" applyNumberFormat="1" applyFont="1" applyFill="1" applyAlignment="1">
      <alignment horizontal="right"/>
    </xf>
    <xf numFmtId="0" fontId="50" fillId="0" borderId="0" xfId="0" applyFont="1" applyFill="1" applyAlignment="1">
      <alignment horizontal="right"/>
    </xf>
    <xf numFmtId="165" fontId="9" fillId="0" borderId="0" xfId="0" quotePrefix="1" applyNumberFormat="1" applyFont="1" applyFill="1" applyAlignment="1">
      <alignment horizontal="right"/>
    </xf>
    <xf numFmtId="0" fontId="51" fillId="0" borderId="0" xfId="0" applyFont="1" applyFill="1" applyAlignment="1">
      <alignment horizontal="center" wrapText="1"/>
    </xf>
    <xf numFmtId="0" fontId="40" fillId="0" borderId="0" xfId="0" applyFont="1" applyFill="1" applyAlignment="1">
      <alignment horizontal="right"/>
    </xf>
    <xf numFmtId="0" fontId="51" fillId="0" borderId="0" xfId="0" applyFont="1" applyFill="1" applyAlignment="1">
      <alignment horizontal="right"/>
    </xf>
    <xf numFmtId="165" fontId="40" fillId="0" borderId="0" xfId="0" quotePrefix="1" applyNumberFormat="1" applyFont="1" applyFill="1" applyAlignment="1">
      <alignment horizontal="center"/>
    </xf>
    <xf numFmtId="3" fontId="9" fillId="0" borderId="14" xfId="0" applyNumberFormat="1" applyFont="1" applyFill="1" applyBorder="1" applyAlignment="1">
      <alignment horizontal="center"/>
    </xf>
    <xf numFmtId="3" fontId="9" fillId="0" borderId="15" xfId="0" applyNumberFormat="1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 vertical="center"/>
    </xf>
    <xf numFmtId="14" fontId="10" fillId="0" borderId="12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3" fontId="9" fillId="0" borderId="19" xfId="0" applyNumberFormat="1" applyFont="1" applyFill="1" applyBorder="1" applyAlignment="1">
      <alignment horizontal="center"/>
    </xf>
    <xf numFmtId="3" fontId="9" fillId="0" borderId="14" xfId="0" applyNumberFormat="1" applyFont="1" applyFill="1" applyBorder="1" applyAlignment="1">
      <alignment horizontal="center"/>
    </xf>
    <xf numFmtId="0" fontId="40" fillId="0" borderId="0" xfId="0" applyFont="1" applyFill="1" applyAlignment="1"/>
    <xf numFmtId="0" fontId="9" fillId="30" borderId="0" xfId="0" applyFont="1" applyFill="1"/>
    <xf numFmtId="0" fontId="10" fillId="0" borderId="12" xfId="0" applyNumberFormat="1" applyFont="1" applyBorder="1" applyAlignment="1">
      <alignment horizontal="center"/>
    </xf>
    <xf numFmtId="0" fontId="10" fillId="0" borderId="12" xfId="0" applyNumberFormat="1" applyFont="1" applyFill="1" applyBorder="1" applyAlignment="1">
      <alignment horizontal="center"/>
    </xf>
    <xf numFmtId="167" fontId="10" fillId="0" borderId="12" xfId="0" applyNumberFormat="1" applyFont="1" applyBorder="1" applyAlignment="1">
      <alignment horizontal="center"/>
    </xf>
    <xf numFmtId="0" fontId="38" fillId="0" borderId="0" xfId="0" applyFont="1" applyAlignment="1">
      <alignment horizontal="center"/>
    </xf>
    <xf numFmtId="0" fontId="10" fillId="0" borderId="12" xfId="0" applyFont="1" applyFill="1" applyBorder="1" applyAlignment="1">
      <alignment horizontal="center"/>
    </xf>
    <xf numFmtId="0" fontId="44" fillId="26" borderId="0" xfId="0" quotePrefix="1" applyFont="1" applyFill="1" applyAlignment="1">
      <alignment horizontal="center" vertical="center"/>
    </xf>
    <xf numFmtId="0" fontId="44" fillId="26" borderId="0" xfId="0" applyFont="1" applyFill="1" applyAlignment="1">
      <alignment horizontal="center" vertical="center"/>
    </xf>
    <xf numFmtId="0" fontId="44" fillId="27" borderId="0" xfId="0" quotePrefix="1" applyFont="1" applyFill="1" applyAlignment="1">
      <alignment horizontal="center" vertical="center"/>
    </xf>
    <xf numFmtId="0" fontId="44" fillId="27" borderId="0" xfId="0" applyFont="1" applyFill="1" applyAlignment="1">
      <alignment horizontal="center" vertical="center"/>
    </xf>
    <xf numFmtId="0" fontId="44" fillId="28" borderId="0" xfId="0" quotePrefix="1" applyFont="1" applyFill="1" applyAlignment="1">
      <alignment horizontal="center" vertical="center"/>
    </xf>
    <xf numFmtId="0" fontId="44" fillId="28" borderId="0" xfId="0" applyFont="1" applyFill="1" applyAlignment="1">
      <alignment horizontal="center" vertical="center"/>
    </xf>
    <xf numFmtId="0" fontId="10" fillId="0" borderId="14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165" fontId="9" fillId="0" borderId="14" xfId="0" applyNumberFormat="1" applyFont="1" applyFill="1" applyBorder="1" applyAlignment="1">
      <alignment horizontal="center"/>
    </xf>
    <xf numFmtId="165" fontId="9" fillId="0" borderId="15" xfId="0" applyNumberFormat="1" applyFont="1" applyFill="1" applyBorder="1" applyAlignment="1">
      <alignment horizontal="center"/>
    </xf>
    <xf numFmtId="165" fontId="9" fillId="0" borderId="12" xfId="0" applyNumberFormat="1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165" fontId="9" fillId="0" borderId="14" xfId="0" applyNumberFormat="1" applyFont="1" applyBorder="1" applyAlignment="1">
      <alignment horizontal="center"/>
    </xf>
    <xf numFmtId="165" fontId="9" fillId="0" borderId="15" xfId="0" applyNumberFormat="1" applyFont="1" applyBorder="1" applyAlignment="1">
      <alignment horizontal="center"/>
    </xf>
    <xf numFmtId="2" fontId="9" fillId="0" borderId="17" xfId="0" applyNumberFormat="1" applyFont="1" applyFill="1" applyBorder="1" applyAlignment="1">
      <alignment horizontal="center" vertical="center"/>
    </xf>
    <xf numFmtId="2" fontId="9" fillId="0" borderId="16" xfId="0" applyNumberFormat="1" applyFont="1" applyFill="1" applyBorder="1" applyAlignment="1">
      <alignment horizontal="center" vertical="center"/>
    </xf>
    <xf numFmtId="2" fontId="9" fillId="0" borderId="13" xfId="0" applyNumberFormat="1" applyFont="1" applyFill="1" applyBorder="1" applyAlignment="1">
      <alignment horizontal="center" vertical="center"/>
    </xf>
    <xf numFmtId="2" fontId="9" fillId="0" borderId="18" xfId="0" applyNumberFormat="1" applyFont="1" applyFill="1" applyBorder="1" applyAlignment="1">
      <alignment horizontal="center" vertical="center"/>
    </xf>
    <xf numFmtId="2" fontId="9" fillId="0" borderId="10" xfId="0" applyNumberFormat="1" applyFont="1" applyFill="1" applyBorder="1" applyAlignment="1">
      <alignment horizontal="center" vertical="center"/>
    </xf>
    <xf numFmtId="2" fontId="9" fillId="0" borderId="11" xfId="0" applyNumberFormat="1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/>
    </xf>
    <xf numFmtId="0" fontId="10" fillId="0" borderId="14" xfId="0" applyNumberFormat="1" applyFont="1" applyBorder="1" applyAlignment="1">
      <alignment horizontal="center"/>
    </xf>
    <xf numFmtId="0" fontId="10" fillId="0" borderId="15" xfId="0" applyNumberFormat="1" applyFont="1" applyBorder="1" applyAlignment="1">
      <alignment horizontal="center"/>
    </xf>
    <xf numFmtId="3" fontId="9" fillId="0" borderId="14" xfId="0" applyNumberFormat="1" applyFont="1" applyFill="1" applyBorder="1" applyAlignment="1">
      <alignment horizontal="center"/>
    </xf>
    <xf numFmtId="3" fontId="9" fillId="0" borderId="15" xfId="0" applyNumberFormat="1" applyFont="1" applyFill="1" applyBorder="1" applyAlignment="1">
      <alignment horizontal="center"/>
    </xf>
  </cellXfs>
  <cellStyles count="72">
    <cellStyle name="20 % - Accent1 2" xfId="1" xr:uid="{00000000-0005-0000-0000-000000000000}"/>
    <cellStyle name="20 % - Accent2 2" xfId="2" xr:uid="{00000000-0005-0000-0000-000001000000}"/>
    <cellStyle name="20 % - Accent3 2" xfId="3" xr:uid="{00000000-0005-0000-0000-000002000000}"/>
    <cellStyle name="20 % - Accent4 2" xfId="4" xr:uid="{00000000-0005-0000-0000-000003000000}"/>
    <cellStyle name="20 % - Accent5 2" xfId="5" xr:uid="{00000000-0005-0000-0000-000004000000}"/>
    <cellStyle name="20 % - Accent6 2" xfId="6" xr:uid="{00000000-0005-0000-0000-000005000000}"/>
    <cellStyle name="40 % - Accent1 2" xfId="7" xr:uid="{00000000-0005-0000-0000-000006000000}"/>
    <cellStyle name="40 % - Accent2 2" xfId="8" xr:uid="{00000000-0005-0000-0000-000007000000}"/>
    <cellStyle name="40 % - Accent3 2" xfId="9" xr:uid="{00000000-0005-0000-0000-000008000000}"/>
    <cellStyle name="40 % - Accent4 2" xfId="10" xr:uid="{00000000-0005-0000-0000-000009000000}"/>
    <cellStyle name="40 % - Accent5 2" xfId="11" xr:uid="{00000000-0005-0000-0000-00000A000000}"/>
    <cellStyle name="40 % - Accent6 2" xfId="12" xr:uid="{00000000-0005-0000-0000-00000B000000}"/>
    <cellStyle name="60 % - Accent1 2" xfId="13" xr:uid="{00000000-0005-0000-0000-00000C000000}"/>
    <cellStyle name="60 % - Accent2 2" xfId="14" xr:uid="{00000000-0005-0000-0000-00000D000000}"/>
    <cellStyle name="60 % - Accent3 2" xfId="15" xr:uid="{00000000-0005-0000-0000-00000E000000}"/>
    <cellStyle name="60 % - Accent4 2" xfId="16" xr:uid="{00000000-0005-0000-0000-00000F000000}"/>
    <cellStyle name="60 % - Accent5 2" xfId="17" xr:uid="{00000000-0005-0000-0000-000010000000}"/>
    <cellStyle name="60 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Avertissement 2" xfId="25" xr:uid="{00000000-0005-0000-0000-000018000000}"/>
    <cellStyle name="Calcul 2" xfId="26" xr:uid="{00000000-0005-0000-0000-000019000000}"/>
    <cellStyle name="Cellule liée 2" xfId="27" xr:uid="{00000000-0005-0000-0000-00001A000000}"/>
    <cellStyle name="Commentaire 2" xfId="28" xr:uid="{00000000-0005-0000-0000-00001B000000}"/>
    <cellStyle name="Entrée 2" xfId="29" xr:uid="{00000000-0005-0000-0000-00001C000000}"/>
    <cellStyle name="Insatisfaisant 2" xfId="30" xr:uid="{00000000-0005-0000-0000-00001D000000}"/>
    <cellStyle name="Lien hypertexte" xfId="65" builtinId="8"/>
    <cellStyle name="Milliers 2" xfId="50" xr:uid="{00000000-0005-0000-0000-00001F000000}"/>
    <cellStyle name="Milliers 3" xfId="70" xr:uid="{00000000-0005-0000-0000-000020000000}"/>
    <cellStyle name="Monétaire 2" xfId="43" xr:uid="{00000000-0005-0000-0000-000021000000}"/>
    <cellStyle name="Neutre 2" xfId="31" xr:uid="{00000000-0005-0000-0000-000022000000}"/>
    <cellStyle name="Normal" xfId="0" builtinId="0"/>
    <cellStyle name="Normal 10" xfId="55" xr:uid="{00000000-0005-0000-0000-000024000000}"/>
    <cellStyle name="Normal 11" xfId="56" xr:uid="{00000000-0005-0000-0000-000025000000}"/>
    <cellStyle name="Normal 11 2" xfId="57" xr:uid="{00000000-0005-0000-0000-000026000000}"/>
    <cellStyle name="Normal 12" xfId="58" xr:uid="{00000000-0005-0000-0000-000027000000}"/>
    <cellStyle name="Normal 13" xfId="60" xr:uid="{00000000-0005-0000-0000-000028000000}"/>
    <cellStyle name="Normal 14" xfId="61" xr:uid="{00000000-0005-0000-0000-000029000000}"/>
    <cellStyle name="Normal 14 2" xfId="64" xr:uid="{00000000-0005-0000-0000-00002A000000}"/>
    <cellStyle name="Normal 15" xfId="62" xr:uid="{00000000-0005-0000-0000-00002B000000}"/>
    <cellStyle name="Normal 16" xfId="63" xr:uid="{00000000-0005-0000-0000-00002C000000}"/>
    <cellStyle name="Normal 17" xfId="66" xr:uid="{00000000-0005-0000-0000-00002D000000}"/>
    <cellStyle name="Normal 18" xfId="69" xr:uid="{00000000-0005-0000-0000-00002E000000}"/>
    <cellStyle name="Normal 2" xfId="32" xr:uid="{00000000-0005-0000-0000-00002F000000}"/>
    <cellStyle name="Normal 2 2" xfId="48" xr:uid="{00000000-0005-0000-0000-000030000000}"/>
    <cellStyle name="Normal 2 3" xfId="68" xr:uid="{00000000-0005-0000-0000-000031000000}"/>
    <cellStyle name="Normal 3" xfId="44" xr:uid="{00000000-0005-0000-0000-000032000000}"/>
    <cellStyle name="Normal 3 2" xfId="67" xr:uid="{00000000-0005-0000-0000-000033000000}"/>
    <cellStyle name="Normal 4" xfId="45" xr:uid="{00000000-0005-0000-0000-000034000000}"/>
    <cellStyle name="Normal 5" xfId="46" xr:uid="{00000000-0005-0000-0000-000035000000}"/>
    <cellStyle name="Normal 6" xfId="49" xr:uid="{00000000-0005-0000-0000-000036000000}"/>
    <cellStyle name="Normal 7" xfId="51" xr:uid="{00000000-0005-0000-0000-000037000000}"/>
    <cellStyle name="Normal 8" xfId="52" xr:uid="{00000000-0005-0000-0000-000038000000}"/>
    <cellStyle name="Normal 9" xfId="53" xr:uid="{00000000-0005-0000-0000-000039000000}"/>
    <cellStyle name="Normal 9 2" xfId="54" xr:uid="{00000000-0005-0000-0000-00003A000000}"/>
    <cellStyle name="Pourcentage 2" xfId="47" xr:uid="{00000000-0005-0000-0000-00003B000000}"/>
    <cellStyle name="Pourcentage 3" xfId="59" xr:uid="{00000000-0005-0000-0000-00003C000000}"/>
    <cellStyle name="Pourcentage 4" xfId="71" xr:uid="{00000000-0005-0000-0000-00003D000000}"/>
    <cellStyle name="Satisfaisant 2" xfId="33" xr:uid="{00000000-0005-0000-0000-00003E000000}"/>
    <cellStyle name="Sortie 2" xfId="34" xr:uid="{00000000-0005-0000-0000-00003F000000}"/>
    <cellStyle name="Texte explicatif 2" xfId="35" xr:uid="{00000000-0005-0000-0000-000040000000}"/>
    <cellStyle name="Titre 2" xfId="36" xr:uid="{00000000-0005-0000-0000-000041000000}"/>
    <cellStyle name="Titre 1 2" xfId="37" xr:uid="{00000000-0005-0000-0000-000042000000}"/>
    <cellStyle name="Titre 2 2" xfId="38" xr:uid="{00000000-0005-0000-0000-000043000000}"/>
    <cellStyle name="Titre 3 2" xfId="39" xr:uid="{00000000-0005-0000-0000-000044000000}"/>
    <cellStyle name="Titre 4 2" xfId="40" xr:uid="{00000000-0005-0000-0000-000045000000}"/>
    <cellStyle name="Total 2" xfId="41" xr:uid="{00000000-0005-0000-0000-000046000000}"/>
    <cellStyle name="Vérification 2" xfId="42" xr:uid="{00000000-0005-0000-0000-00004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7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Evolution des effectifs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'Fiche GT'!$B$21</c:f>
              <c:strCache>
                <c:ptCount val="1"/>
                <c:pt idx="0">
                  <c:v>Lycée GT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'Fiche GT'!$E$20:$I$20</c:f>
              <c:strCache>
                <c:ptCount val="5"/>
                <c:pt idx="0">
                  <c:v>2012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(01/10/25)</c:v>
                </c:pt>
              </c:strCache>
            </c:strRef>
          </c:cat>
          <c:val>
            <c:numRef>
              <c:f>'Fiche GT'!$E$21:$I$21</c:f>
              <c:numCache>
                <c:formatCode>#,##0</c:formatCode>
                <c:ptCount val="5"/>
                <c:pt idx="0">
                  <c:v>302</c:v>
                </c:pt>
                <c:pt idx="1">
                  <c:v>297</c:v>
                </c:pt>
                <c:pt idx="2">
                  <c:v>285</c:v>
                </c:pt>
                <c:pt idx="3">
                  <c:v>263</c:v>
                </c:pt>
                <c:pt idx="4">
                  <c:v>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48-4BC0-AF95-0B46D13CA060}"/>
            </c:ext>
          </c:extLst>
        </c:ser>
        <c:ser>
          <c:idx val="1"/>
          <c:order val="1"/>
          <c:tx>
            <c:strRef>
              <c:f>'Fiche GT'!$B$22</c:f>
              <c:strCache>
                <c:ptCount val="1"/>
                <c:pt idx="0">
                  <c:v>Post-bac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BE-4DD3-A303-A400043D27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'Fiche GT'!$E$20:$I$20</c:f>
              <c:strCache>
                <c:ptCount val="5"/>
                <c:pt idx="0">
                  <c:v>2012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(01/10/25)</c:v>
                </c:pt>
              </c:strCache>
            </c:strRef>
          </c:cat>
          <c:val>
            <c:numRef>
              <c:f>'Fiche GT'!$E$22:$I$22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BE-4DD3-A303-A400043D27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37775616"/>
        <c:axId val="299902080"/>
      </c:barChart>
      <c:catAx>
        <c:axId val="137775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9902080"/>
        <c:crosses val="autoZero"/>
        <c:auto val="1"/>
        <c:lblAlgn val="ctr"/>
        <c:lblOffset val="100"/>
        <c:noMultiLvlLbl val="0"/>
      </c:catAx>
      <c:valAx>
        <c:axId val="299902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7775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284057971014494E-2"/>
          <c:y val="0.24444444444444444"/>
          <c:w val="0.94262604131005368"/>
          <c:h val="0.2400384951881015"/>
        </c:manualLayout>
      </c:layout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0"/>
            <c:marker>
              <c:symbol val="plus"/>
              <c:size val="5"/>
              <c:spPr>
                <a:noFill/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0DE7-4820-9084-98EF055F1BDB}"/>
              </c:ext>
            </c:extLst>
          </c:dPt>
          <c:dPt>
            <c:idx val="1"/>
            <c:marker>
              <c:symbol val="triangle"/>
              <c:size val="16"/>
              <c:spPr>
                <a:solidFill>
                  <a:schemeClr val="tx1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0DE7-4820-9084-98EF055F1BDB}"/>
              </c:ext>
            </c:extLst>
          </c:dPt>
          <c:dPt>
            <c:idx val="2"/>
            <c:marker>
              <c:symbol val="plus"/>
              <c:size val="5"/>
              <c:spPr>
                <a:noFill/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0DE7-4820-9084-98EF055F1BDB}"/>
              </c:ext>
            </c:extLst>
          </c:dPt>
          <c:xVal>
            <c:numRef>
              <c:f>'Fiche PRO'!$J$67:$L$67</c:f>
            </c:numRef>
          </c:xVal>
          <c:yVal>
            <c:numRef>
              <c:f>'Fiche PRO'!$J$68:$L$68</c:f>
            </c:numRef>
          </c:yVal>
          <c:smooth val="0"/>
          <c:extLst>
            <c:ext xmlns:c16="http://schemas.microsoft.com/office/drawing/2014/chart" uri="{C3380CC4-5D6E-409C-BE32-E72D297353CC}">
              <c16:uniqueId val="{00000003-0DE7-4820-9084-98EF055F1B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104768"/>
        <c:axId val="140105344"/>
      </c:scatterChart>
      <c:valAx>
        <c:axId val="140104768"/>
        <c:scaling>
          <c:orientation val="minMax"/>
          <c:max val="0"/>
          <c:min val="-6.64"/>
        </c:scaling>
        <c:delete val="1"/>
        <c:axPos val="b"/>
        <c:numFmt formatCode="0" sourceLinked="0"/>
        <c:majorTickMark val="out"/>
        <c:minorTickMark val="none"/>
        <c:tickLblPos val="nextTo"/>
        <c:crossAx val="140105344"/>
        <c:crosses val="autoZero"/>
        <c:crossBetween val="midCat"/>
        <c:majorUnit val="0.2"/>
        <c:minorUnit val="0.1"/>
      </c:valAx>
      <c:valAx>
        <c:axId val="14010534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crossAx val="1401047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284057971014494E-2"/>
          <c:y val="0.24444444444444444"/>
          <c:w val="0.94262604131005368"/>
          <c:h val="0.2400384951881015"/>
        </c:manualLayout>
      </c:layout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0"/>
            <c:marker>
              <c:symbol val="plus"/>
              <c:size val="5"/>
              <c:spPr>
                <a:noFill/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8632-4E8A-A611-AAB09612A02B}"/>
              </c:ext>
            </c:extLst>
          </c:dPt>
          <c:dPt>
            <c:idx val="1"/>
            <c:marker>
              <c:symbol val="triangle"/>
              <c:size val="16"/>
              <c:spPr>
                <a:solidFill>
                  <a:schemeClr val="tx1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8632-4E8A-A611-AAB09612A02B}"/>
              </c:ext>
            </c:extLst>
          </c:dPt>
          <c:dPt>
            <c:idx val="2"/>
            <c:marker>
              <c:symbol val="plus"/>
              <c:size val="5"/>
              <c:spPr>
                <a:noFill/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8632-4E8A-A611-AAB09612A02B}"/>
              </c:ext>
            </c:extLst>
          </c:dPt>
          <c:xVal>
            <c:numRef>
              <c:f>'Fiche PRO'!$J$67:$L$67</c:f>
            </c:numRef>
          </c:xVal>
          <c:yVal>
            <c:numRef>
              <c:f>'Fiche PRO'!$J$68:$L$68</c:f>
            </c:numRef>
          </c:yVal>
          <c:smooth val="0"/>
          <c:extLst>
            <c:ext xmlns:c16="http://schemas.microsoft.com/office/drawing/2014/chart" uri="{C3380CC4-5D6E-409C-BE32-E72D297353CC}">
              <c16:uniqueId val="{00000003-8632-4E8A-A611-AAB09612A0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107072"/>
        <c:axId val="140353536"/>
      </c:scatterChart>
      <c:valAx>
        <c:axId val="140107072"/>
        <c:scaling>
          <c:orientation val="minMax"/>
          <c:max val="6.5"/>
          <c:min val="0"/>
        </c:scaling>
        <c:delete val="1"/>
        <c:axPos val="b"/>
        <c:numFmt formatCode="0" sourceLinked="0"/>
        <c:majorTickMark val="out"/>
        <c:minorTickMark val="none"/>
        <c:tickLblPos val="nextTo"/>
        <c:crossAx val="140353536"/>
        <c:crosses val="autoZero"/>
        <c:crossBetween val="midCat"/>
        <c:majorUnit val="0.2"/>
        <c:minorUnit val="0.1"/>
      </c:valAx>
      <c:valAx>
        <c:axId val="14035353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crossAx val="1401070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284057971014494E-2"/>
          <c:y val="0.24444444444444444"/>
          <c:w val="0.94262604131005368"/>
          <c:h val="0.2400384951881015"/>
        </c:manualLayout>
      </c:layout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0"/>
            <c:marker>
              <c:symbol val="plus"/>
              <c:size val="5"/>
              <c:spPr>
                <a:noFill/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BA6D-42DF-84D7-6914B3332CF0}"/>
              </c:ext>
            </c:extLst>
          </c:dPt>
          <c:dPt>
            <c:idx val="1"/>
            <c:marker>
              <c:symbol val="triangle"/>
              <c:size val="16"/>
              <c:spPr>
                <a:solidFill>
                  <a:schemeClr val="tx1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BA6D-42DF-84D7-6914B3332CF0}"/>
              </c:ext>
            </c:extLst>
          </c:dPt>
          <c:dPt>
            <c:idx val="2"/>
            <c:marker>
              <c:symbol val="plus"/>
              <c:size val="5"/>
              <c:spPr>
                <a:noFill/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BA6D-42DF-84D7-6914B3332CF0}"/>
              </c:ext>
            </c:extLst>
          </c:dPt>
          <c:xVal>
            <c:numRef>
              <c:f>'Fiche PRO'!$J$54:$L$54</c:f>
            </c:numRef>
          </c:xVal>
          <c:yVal>
            <c:numRef>
              <c:f>'Fiche PRO'!$J$55:$L$55</c:f>
            </c:numRef>
          </c:yVal>
          <c:smooth val="0"/>
          <c:extLst>
            <c:ext xmlns:c16="http://schemas.microsoft.com/office/drawing/2014/chart" uri="{C3380CC4-5D6E-409C-BE32-E72D297353CC}">
              <c16:uniqueId val="{00000003-BA6D-42DF-84D7-6914B3332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355264"/>
        <c:axId val="140355840"/>
      </c:scatterChart>
      <c:valAx>
        <c:axId val="140355264"/>
        <c:scaling>
          <c:orientation val="minMax"/>
          <c:max val="6.5"/>
          <c:min val="0"/>
        </c:scaling>
        <c:delete val="1"/>
        <c:axPos val="b"/>
        <c:numFmt formatCode="0" sourceLinked="0"/>
        <c:majorTickMark val="out"/>
        <c:minorTickMark val="none"/>
        <c:tickLblPos val="nextTo"/>
        <c:crossAx val="140355840"/>
        <c:crosses val="autoZero"/>
        <c:crossBetween val="midCat"/>
        <c:majorUnit val="0.2"/>
        <c:minorUnit val="0.1"/>
      </c:valAx>
      <c:valAx>
        <c:axId val="14035584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crossAx val="1403552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284057971014494E-2"/>
          <c:y val="0.24444444444444444"/>
          <c:w val="0.94262604131005368"/>
          <c:h val="0.2400384951881015"/>
        </c:manualLayout>
      </c:layout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0"/>
            <c:marker>
              <c:symbol val="plus"/>
              <c:size val="5"/>
              <c:spPr>
                <a:noFill/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36E1-45F9-A5C3-AAB2BCB302DB}"/>
              </c:ext>
            </c:extLst>
          </c:dPt>
          <c:dPt>
            <c:idx val="1"/>
            <c:marker>
              <c:symbol val="triangle"/>
              <c:size val="16"/>
              <c:spPr>
                <a:solidFill>
                  <a:schemeClr val="tx1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36E1-45F9-A5C3-AAB2BCB302DB}"/>
              </c:ext>
            </c:extLst>
          </c:dPt>
          <c:dPt>
            <c:idx val="2"/>
            <c:marker>
              <c:symbol val="plus"/>
              <c:size val="5"/>
              <c:spPr>
                <a:noFill/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36E1-45F9-A5C3-AAB2BCB302DB}"/>
              </c:ext>
            </c:extLst>
          </c:dPt>
          <c:xVal>
            <c:numRef>
              <c:f>'Fiche PRO'!$J$54:$L$54</c:f>
            </c:numRef>
          </c:xVal>
          <c:yVal>
            <c:numRef>
              <c:f>'Fiche PRO'!$J$55:$L$55</c:f>
            </c:numRef>
          </c:yVal>
          <c:smooth val="0"/>
          <c:extLst>
            <c:ext xmlns:c16="http://schemas.microsoft.com/office/drawing/2014/chart" uri="{C3380CC4-5D6E-409C-BE32-E72D297353CC}">
              <c16:uniqueId val="{00000003-36E1-45F9-A5C3-AAB2BCB30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357568"/>
        <c:axId val="140358144"/>
      </c:scatterChart>
      <c:valAx>
        <c:axId val="140357568"/>
        <c:scaling>
          <c:orientation val="minMax"/>
          <c:max val="0"/>
          <c:min val="-6.64"/>
        </c:scaling>
        <c:delete val="1"/>
        <c:axPos val="b"/>
        <c:numFmt formatCode="0" sourceLinked="0"/>
        <c:majorTickMark val="out"/>
        <c:minorTickMark val="none"/>
        <c:tickLblPos val="nextTo"/>
        <c:crossAx val="140358144"/>
        <c:crosses val="autoZero"/>
        <c:crossBetween val="midCat"/>
        <c:majorUnit val="0.2"/>
        <c:minorUnit val="0.1"/>
      </c:valAx>
      <c:valAx>
        <c:axId val="14035814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crossAx val="1403575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284057971014494E-2"/>
          <c:y val="0.24444444444444444"/>
          <c:w val="0.94262604131005368"/>
          <c:h val="0.2400384951881015"/>
        </c:manualLayout>
      </c:layout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0"/>
            <c:marker>
              <c:symbol val="plus"/>
              <c:size val="5"/>
              <c:spPr>
                <a:noFill/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96FE-4A73-AAE4-88B1FD254FB0}"/>
              </c:ext>
            </c:extLst>
          </c:dPt>
          <c:dPt>
            <c:idx val="1"/>
            <c:marker>
              <c:symbol val="triangle"/>
              <c:size val="16"/>
              <c:spPr>
                <a:solidFill>
                  <a:schemeClr val="tx1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96FE-4A73-AAE4-88B1FD254FB0}"/>
              </c:ext>
            </c:extLst>
          </c:dPt>
          <c:dPt>
            <c:idx val="2"/>
            <c:marker>
              <c:symbol val="plus"/>
              <c:size val="5"/>
              <c:spPr>
                <a:noFill/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96FE-4A73-AAE4-88B1FD254FB0}"/>
              </c:ext>
            </c:extLst>
          </c:dPt>
          <c:xVal>
            <c:numRef>
              <c:f>'Fiche PRO'!$J$98:$L$98</c:f>
            </c:numRef>
          </c:xVal>
          <c:yVal>
            <c:numRef>
              <c:f>'Fiche PRO'!$J$99:$L$99</c:f>
            </c:numRef>
          </c:yVal>
          <c:smooth val="0"/>
          <c:extLst>
            <c:ext xmlns:c16="http://schemas.microsoft.com/office/drawing/2014/chart" uri="{C3380CC4-5D6E-409C-BE32-E72D297353CC}">
              <c16:uniqueId val="{00000003-96FE-4A73-AAE4-88B1FD254F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359872"/>
        <c:axId val="140360448"/>
      </c:scatterChart>
      <c:valAx>
        <c:axId val="140359872"/>
        <c:scaling>
          <c:orientation val="minMax"/>
          <c:max val="0"/>
          <c:min val="-6.64"/>
        </c:scaling>
        <c:delete val="1"/>
        <c:axPos val="b"/>
        <c:numFmt formatCode="0" sourceLinked="0"/>
        <c:majorTickMark val="out"/>
        <c:minorTickMark val="none"/>
        <c:tickLblPos val="nextTo"/>
        <c:crossAx val="140360448"/>
        <c:crosses val="autoZero"/>
        <c:crossBetween val="midCat"/>
        <c:majorUnit val="0.2"/>
        <c:minorUnit val="0.1"/>
      </c:valAx>
      <c:valAx>
        <c:axId val="14036044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crossAx val="1403598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284057971014494E-2"/>
          <c:y val="0.24444444444444444"/>
          <c:w val="0.94262604131005368"/>
          <c:h val="0.2400384951881015"/>
        </c:manualLayout>
      </c:layout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0"/>
            <c:marker>
              <c:symbol val="plus"/>
              <c:size val="5"/>
              <c:spPr>
                <a:noFill/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6A47-46ED-8C27-9550FD6A6233}"/>
              </c:ext>
            </c:extLst>
          </c:dPt>
          <c:dPt>
            <c:idx val="1"/>
            <c:marker>
              <c:symbol val="triangle"/>
              <c:size val="16"/>
              <c:spPr>
                <a:solidFill>
                  <a:schemeClr val="tx1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6A47-46ED-8C27-9550FD6A6233}"/>
              </c:ext>
            </c:extLst>
          </c:dPt>
          <c:dPt>
            <c:idx val="2"/>
            <c:marker>
              <c:symbol val="plus"/>
              <c:size val="5"/>
              <c:spPr>
                <a:noFill/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6A47-46ED-8C27-9550FD6A6233}"/>
              </c:ext>
            </c:extLst>
          </c:dPt>
          <c:xVal>
            <c:numRef>
              <c:f>'Fiche PRO'!$J$98:$L$98</c:f>
            </c:numRef>
          </c:xVal>
          <c:yVal>
            <c:numRef>
              <c:f>'Fiche PRO'!$J$99:$L$99</c:f>
            </c:numRef>
          </c:yVal>
          <c:smooth val="0"/>
          <c:extLst>
            <c:ext xmlns:c16="http://schemas.microsoft.com/office/drawing/2014/chart" uri="{C3380CC4-5D6E-409C-BE32-E72D297353CC}">
              <c16:uniqueId val="{00000003-6A47-46ED-8C27-9550FD6A6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845632"/>
        <c:axId val="140846208"/>
      </c:scatterChart>
      <c:valAx>
        <c:axId val="140845632"/>
        <c:scaling>
          <c:orientation val="minMax"/>
          <c:max val="6.5"/>
          <c:min val="0"/>
        </c:scaling>
        <c:delete val="1"/>
        <c:axPos val="b"/>
        <c:numFmt formatCode="0" sourceLinked="0"/>
        <c:majorTickMark val="out"/>
        <c:minorTickMark val="none"/>
        <c:tickLblPos val="nextTo"/>
        <c:crossAx val="140846208"/>
        <c:crosses val="autoZero"/>
        <c:crossBetween val="midCat"/>
        <c:majorUnit val="0.2"/>
        <c:minorUnit val="0.1"/>
      </c:valAx>
      <c:valAx>
        <c:axId val="14084620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crossAx val="1408456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9046844092296636"/>
          <c:y val="8.4242265925290244E-2"/>
          <c:w val="0.46708321689433918"/>
          <c:h val="0.78436922872792103"/>
        </c:manualLayout>
      </c:layout>
      <c:radarChart>
        <c:radarStyle val="marker"/>
        <c:varyColors val="0"/>
        <c:ser>
          <c:idx val="0"/>
          <c:order val="0"/>
          <c:tx>
            <c:strRef>
              <c:f>'Fiche PRO'!$B$1</c:f>
              <c:strCache>
                <c:ptCount val="1"/>
                <c:pt idx="0">
                  <c:v>9830006P : Lycee professionnel, commercial et hôtelier Auguste Escoffier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'Fiche PRO'!$K$115:$S$115</c:f>
              <c:strCache>
                <c:ptCount val="9"/>
                <c:pt idx="0">
                  <c:v>Indice d'éloignement*</c:v>
                </c:pt>
                <c:pt idx="1">
                  <c:v>Indice de position sociale</c:v>
                </c:pt>
                <c:pt idx="2">
                  <c:v>% élèves en retard en 2nde PRO*</c:v>
                </c:pt>
                <c:pt idx="3">
                  <c:v>H/E</c:v>
                </c:pt>
                <c:pt idx="4">
                  <c:v>E/D*</c:v>
                </c:pt>
                <c:pt idx="5">
                  <c:v>% d'enseignants titulaires</c:v>
                </c:pt>
                <c:pt idx="6">
                  <c:v>Taux de passage 2nde /1ère PRO</c:v>
                </c:pt>
                <c:pt idx="7">
                  <c:v>Taux de redoublement 2nde PRO*</c:v>
                </c:pt>
                <c:pt idx="8">
                  <c:v>Taux de réussite au bac PRO</c:v>
                </c:pt>
              </c:strCache>
            </c:strRef>
          </c:cat>
          <c:val>
            <c:numRef>
              <c:f>'Fiche PRO'!$K$116:$S$116</c:f>
              <c:numCache>
                <c:formatCode>0.0</c:formatCode>
                <c:ptCount val="9"/>
                <c:pt idx="0">
                  <c:v>5</c:v>
                </c:pt>
                <c:pt idx="1">
                  <c:v>-4.1321999999999998E-2</c:v>
                </c:pt>
                <c:pt idx="2">
                  <c:v>0.217391</c:v>
                </c:pt>
                <c:pt idx="3">
                  <c:v>-2.2727270000000002</c:v>
                </c:pt>
                <c:pt idx="4">
                  <c:v>-5</c:v>
                </c:pt>
                <c:pt idx="5">
                  <c:v>0</c:v>
                </c:pt>
                <c:pt idx="6">
                  <c:v>1.212121</c:v>
                </c:pt>
                <c:pt idx="7">
                  <c:v>4.0697669999999997</c:v>
                </c:pt>
                <c:pt idx="8">
                  <c:v>0.14285700000000001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20-44E2-A160-954C90C95B5E}"/>
            </c:ext>
          </c:extLst>
        </c:ser>
        <c:ser>
          <c:idx val="1"/>
          <c:order val="1"/>
          <c:tx>
            <c:strRef>
              <c:f>'Fiche PRO'!$J$117</c:f>
              <c:strCache>
                <c:ptCount val="1"/>
                <c:pt idx="0">
                  <c:v>Public + privé</c:v>
                </c:pt>
              </c:strCache>
            </c:strRef>
          </c:tx>
          <c:spPr>
            <a:ln w="25400">
              <a:solidFill>
                <a:srgbClr val="3333CC"/>
              </a:solidFill>
              <a:prstDash val="lgDash"/>
            </a:ln>
          </c:spPr>
          <c:marker>
            <c:symbol val="none"/>
          </c:marker>
          <c:cat>
            <c:strRef>
              <c:f>'Fiche PRO'!$K$115:$S$115</c:f>
              <c:strCache>
                <c:ptCount val="9"/>
                <c:pt idx="0">
                  <c:v>Indice d'éloignement*</c:v>
                </c:pt>
                <c:pt idx="1">
                  <c:v>Indice de position sociale</c:v>
                </c:pt>
                <c:pt idx="2">
                  <c:v>% élèves en retard en 2nde PRO*</c:v>
                </c:pt>
                <c:pt idx="3">
                  <c:v>H/E</c:v>
                </c:pt>
                <c:pt idx="4">
                  <c:v>E/D*</c:v>
                </c:pt>
                <c:pt idx="5">
                  <c:v>% d'enseignants titulaires</c:v>
                </c:pt>
                <c:pt idx="6">
                  <c:v>Taux de passage 2nde /1ère PRO</c:v>
                </c:pt>
                <c:pt idx="7">
                  <c:v>Taux de redoublement 2nde PRO*</c:v>
                </c:pt>
                <c:pt idx="8">
                  <c:v>Taux de réussite au bac PRO</c:v>
                </c:pt>
              </c:strCache>
            </c:strRef>
          </c:cat>
          <c:val>
            <c:numRef>
              <c:f>'Fiche PRO'!$K$117:$S$117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20-44E2-A160-954C90C95B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910592"/>
        <c:axId val="140847936"/>
      </c:radarChart>
      <c:catAx>
        <c:axId val="14091059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40847936"/>
        <c:crosses val="autoZero"/>
        <c:auto val="0"/>
        <c:lblAlgn val="ctr"/>
        <c:lblOffset val="100"/>
        <c:noMultiLvlLbl val="0"/>
      </c:catAx>
      <c:valAx>
        <c:axId val="140847936"/>
        <c:scaling>
          <c:orientation val="minMax"/>
          <c:max val="5"/>
          <c:min val="-5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numFmt formatCode="0" sourceLinked="0"/>
        <c:majorTickMark val="cross"/>
        <c:minorTickMark val="cross"/>
        <c:tickLblPos val="none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40910592"/>
        <c:crosses val="autoZero"/>
        <c:crossBetween val="between"/>
        <c:majorUnit val="1"/>
        <c:minorUnit val="1"/>
      </c:valAx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74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</c:legendEntry>
      <c:layout>
        <c:manualLayout>
          <c:xMode val="edge"/>
          <c:yMode val="edge"/>
          <c:x val="0.70361232342339264"/>
          <c:y val="0.82071414274413346"/>
          <c:w val="0.29283620299995061"/>
          <c:h val="8.71207850704108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284057971014494E-2"/>
          <c:y val="0.24444444444444444"/>
          <c:w val="0.94262604131005368"/>
          <c:h val="0.2400384951881015"/>
        </c:manualLayout>
      </c:layout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0"/>
            <c:marker>
              <c:symbol val="plus"/>
              <c:size val="5"/>
              <c:spPr>
                <a:noFill/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2737-4B94-9010-3D5ACD0E9478}"/>
              </c:ext>
            </c:extLst>
          </c:dPt>
          <c:dPt>
            <c:idx val="1"/>
            <c:marker>
              <c:symbol val="triangle"/>
              <c:size val="16"/>
              <c:spPr>
                <a:solidFill>
                  <a:schemeClr val="tx1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2737-4B94-9010-3D5ACD0E9478}"/>
              </c:ext>
            </c:extLst>
          </c:dPt>
          <c:dPt>
            <c:idx val="2"/>
            <c:marker>
              <c:symbol val="plus"/>
              <c:size val="5"/>
              <c:spPr>
                <a:noFill/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2737-4B94-9010-3D5ACD0E9478}"/>
              </c:ext>
            </c:extLst>
          </c:dPt>
          <c:xVal>
            <c:numRef>
              <c:f>'Fiche GT'!$J$68:$L$68</c:f>
            </c:numRef>
          </c:xVal>
          <c:yVal>
            <c:numRef>
              <c:f>'Fiche GT'!$J$69:$L$69</c:f>
            </c:numRef>
          </c:yVal>
          <c:smooth val="0"/>
          <c:extLst>
            <c:ext xmlns:c16="http://schemas.microsoft.com/office/drawing/2014/chart" uri="{C3380CC4-5D6E-409C-BE32-E72D297353CC}">
              <c16:uniqueId val="{00000003-2737-4B94-9010-3D5ACD0E94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9903232"/>
        <c:axId val="299903808"/>
      </c:scatterChart>
      <c:valAx>
        <c:axId val="299903232"/>
        <c:scaling>
          <c:orientation val="minMax"/>
          <c:max val="0"/>
          <c:min val="-6.64"/>
        </c:scaling>
        <c:delete val="1"/>
        <c:axPos val="b"/>
        <c:numFmt formatCode="0" sourceLinked="0"/>
        <c:majorTickMark val="out"/>
        <c:minorTickMark val="none"/>
        <c:tickLblPos val="nextTo"/>
        <c:crossAx val="299903808"/>
        <c:crosses val="autoZero"/>
        <c:crossBetween val="midCat"/>
        <c:majorUnit val="0.2"/>
        <c:minorUnit val="0.1"/>
      </c:valAx>
      <c:valAx>
        <c:axId val="29990380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crossAx val="2999032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284057971014494E-2"/>
          <c:y val="0.24444444444444444"/>
          <c:w val="0.94262604131005368"/>
          <c:h val="0.2400384951881015"/>
        </c:manualLayout>
      </c:layout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0"/>
            <c:marker>
              <c:symbol val="plus"/>
              <c:size val="5"/>
              <c:spPr>
                <a:noFill/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8338-4BB6-A0F0-5184AC52CF50}"/>
              </c:ext>
            </c:extLst>
          </c:dPt>
          <c:dPt>
            <c:idx val="1"/>
            <c:marker>
              <c:symbol val="triangle"/>
              <c:size val="16"/>
              <c:spPr>
                <a:solidFill>
                  <a:schemeClr val="tx1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8338-4BB6-A0F0-5184AC52CF50}"/>
              </c:ext>
            </c:extLst>
          </c:dPt>
          <c:dPt>
            <c:idx val="2"/>
            <c:marker>
              <c:symbol val="plus"/>
              <c:size val="5"/>
              <c:spPr>
                <a:noFill/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8338-4BB6-A0F0-5184AC52CF50}"/>
              </c:ext>
            </c:extLst>
          </c:dPt>
          <c:xVal>
            <c:numRef>
              <c:f>'Fiche GT'!$J$68:$L$68</c:f>
            </c:numRef>
          </c:xVal>
          <c:yVal>
            <c:numRef>
              <c:f>'Fiche GT'!$J$69:$L$69</c:f>
            </c:numRef>
          </c:yVal>
          <c:smooth val="0"/>
          <c:extLst>
            <c:ext xmlns:c16="http://schemas.microsoft.com/office/drawing/2014/chart" uri="{C3380CC4-5D6E-409C-BE32-E72D297353CC}">
              <c16:uniqueId val="{00000003-8338-4BB6-A0F0-5184AC52CF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9905536"/>
        <c:axId val="299906112"/>
      </c:scatterChart>
      <c:valAx>
        <c:axId val="299905536"/>
        <c:scaling>
          <c:orientation val="minMax"/>
          <c:max val="6.5"/>
          <c:min val="0"/>
        </c:scaling>
        <c:delete val="1"/>
        <c:axPos val="b"/>
        <c:numFmt formatCode="0" sourceLinked="0"/>
        <c:majorTickMark val="out"/>
        <c:minorTickMark val="none"/>
        <c:tickLblPos val="nextTo"/>
        <c:crossAx val="299906112"/>
        <c:crosses val="autoZero"/>
        <c:crossBetween val="midCat"/>
        <c:majorUnit val="0.2"/>
        <c:minorUnit val="0.1"/>
      </c:valAx>
      <c:valAx>
        <c:axId val="29990611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crossAx val="2999055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284057971014494E-2"/>
          <c:y val="0.24444444444444444"/>
          <c:w val="0.94262604131005368"/>
          <c:h val="0.2400384951881015"/>
        </c:manualLayout>
      </c:layout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0"/>
            <c:marker>
              <c:symbol val="plus"/>
              <c:size val="5"/>
              <c:spPr>
                <a:noFill/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A961-4AB1-BA79-2F98EA5B964C}"/>
              </c:ext>
            </c:extLst>
          </c:dPt>
          <c:dPt>
            <c:idx val="1"/>
            <c:marker>
              <c:symbol val="triangle"/>
              <c:size val="16"/>
              <c:spPr>
                <a:solidFill>
                  <a:schemeClr val="tx1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A961-4AB1-BA79-2F98EA5B964C}"/>
              </c:ext>
            </c:extLst>
          </c:dPt>
          <c:dPt>
            <c:idx val="2"/>
            <c:marker>
              <c:symbol val="plus"/>
              <c:size val="5"/>
              <c:spPr>
                <a:noFill/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A961-4AB1-BA79-2F98EA5B964C}"/>
              </c:ext>
            </c:extLst>
          </c:dPt>
          <c:xVal>
            <c:numRef>
              <c:f>'Fiche GT'!$J$52:$L$52</c:f>
            </c:numRef>
          </c:xVal>
          <c:yVal>
            <c:numRef>
              <c:f>'Fiche GT'!$J$53:$L$53</c:f>
            </c:numRef>
          </c:yVal>
          <c:smooth val="0"/>
          <c:extLst>
            <c:ext xmlns:c16="http://schemas.microsoft.com/office/drawing/2014/chart" uri="{C3380CC4-5D6E-409C-BE32-E72D297353CC}">
              <c16:uniqueId val="{00000003-A961-4AB1-BA79-2F98EA5B96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9908416"/>
        <c:axId val="299466752"/>
      </c:scatterChart>
      <c:valAx>
        <c:axId val="299908416"/>
        <c:scaling>
          <c:orientation val="minMax"/>
          <c:max val="6.5"/>
          <c:min val="0"/>
        </c:scaling>
        <c:delete val="1"/>
        <c:axPos val="b"/>
        <c:numFmt formatCode="0" sourceLinked="0"/>
        <c:majorTickMark val="out"/>
        <c:minorTickMark val="none"/>
        <c:tickLblPos val="nextTo"/>
        <c:crossAx val="299466752"/>
        <c:crosses val="autoZero"/>
        <c:crossBetween val="midCat"/>
        <c:majorUnit val="0.2"/>
        <c:minorUnit val="0.1"/>
      </c:valAx>
      <c:valAx>
        <c:axId val="29946675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crossAx val="2999084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284057971014494E-2"/>
          <c:y val="0.24444444444444444"/>
          <c:w val="0.94262604131005368"/>
          <c:h val="0.2400384951881015"/>
        </c:manualLayout>
      </c:layout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0"/>
            <c:marker>
              <c:symbol val="plus"/>
              <c:size val="5"/>
              <c:spPr>
                <a:noFill/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C135-4E40-9489-4727E4DDA191}"/>
              </c:ext>
            </c:extLst>
          </c:dPt>
          <c:dPt>
            <c:idx val="1"/>
            <c:marker>
              <c:symbol val="triangle"/>
              <c:size val="16"/>
              <c:spPr>
                <a:solidFill>
                  <a:schemeClr val="tx1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C135-4E40-9489-4727E4DDA191}"/>
              </c:ext>
            </c:extLst>
          </c:dPt>
          <c:dPt>
            <c:idx val="2"/>
            <c:marker>
              <c:symbol val="plus"/>
              <c:size val="5"/>
              <c:spPr>
                <a:noFill/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C135-4E40-9489-4727E4DDA191}"/>
              </c:ext>
            </c:extLst>
          </c:dPt>
          <c:xVal>
            <c:numRef>
              <c:f>'Fiche GT'!$J$52:$L$52</c:f>
            </c:numRef>
          </c:xVal>
          <c:yVal>
            <c:numRef>
              <c:f>'Fiche GT'!$J$53:$L$53</c:f>
            </c:numRef>
          </c:yVal>
          <c:smooth val="0"/>
          <c:extLst>
            <c:ext xmlns:c16="http://schemas.microsoft.com/office/drawing/2014/chart" uri="{C3380CC4-5D6E-409C-BE32-E72D297353CC}">
              <c16:uniqueId val="{00000003-C135-4E40-9489-4727E4DDA1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9467904"/>
        <c:axId val="299468480"/>
      </c:scatterChart>
      <c:valAx>
        <c:axId val="299467904"/>
        <c:scaling>
          <c:orientation val="minMax"/>
          <c:max val="0"/>
          <c:min val="-6.64"/>
        </c:scaling>
        <c:delete val="1"/>
        <c:axPos val="b"/>
        <c:numFmt formatCode="0" sourceLinked="0"/>
        <c:majorTickMark val="out"/>
        <c:minorTickMark val="none"/>
        <c:tickLblPos val="nextTo"/>
        <c:crossAx val="299468480"/>
        <c:crosses val="autoZero"/>
        <c:crossBetween val="midCat"/>
        <c:majorUnit val="0.2"/>
        <c:minorUnit val="0.1"/>
      </c:valAx>
      <c:valAx>
        <c:axId val="29946848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crossAx val="2994679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284057971014494E-2"/>
          <c:y val="0.24444444444444444"/>
          <c:w val="0.94262604131005368"/>
          <c:h val="0.2400384951881015"/>
        </c:manualLayout>
      </c:layout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0"/>
            <c:marker>
              <c:symbol val="plus"/>
              <c:size val="5"/>
              <c:spPr>
                <a:noFill/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472F-4CBA-8B27-F6A45BB5B71D}"/>
              </c:ext>
            </c:extLst>
          </c:dPt>
          <c:dPt>
            <c:idx val="1"/>
            <c:marker>
              <c:symbol val="triangle"/>
              <c:size val="16"/>
              <c:spPr>
                <a:solidFill>
                  <a:schemeClr val="tx1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472F-4CBA-8B27-F6A45BB5B71D}"/>
              </c:ext>
            </c:extLst>
          </c:dPt>
          <c:dPt>
            <c:idx val="2"/>
            <c:marker>
              <c:symbol val="plus"/>
              <c:size val="5"/>
              <c:spPr>
                <a:noFill/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472F-4CBA-8B27-F6A45BB5B71D}"/>
              </c:ext>
            </c:extLst>
          </c:dPt>
          <c:xVal>
            <c:numRef>
              <c:f>'Fiche GT'!$J$98:$L$98</c:f>
            </c:numRef>
          </c:xVal>
          <c:yVal>
            <c:numRef>
              <c:f>'Fiche GT'!$J$99:$L$99</c:f>
            </c:numRef>
          </c:yVal>
          <c:smooth val="0"/>
          <c:extLst>
            <c:ext xmlns:c16="http://schemas.microsoft.com/office/drawing/2014/chart" uri="{C3380CC4-5D6E-409C-BE32-E72D297353CC}">
              <c16:uniqueId val="{00000003-472F-4CBA-8B27-F6A45BB5B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9470208"/>
        <c:axId val="299470784"/>
      </c:scatterChart>
      <c:valAx>
        <c:axId val="299470208"/>
        <c:scaling>
          <c:orientation val="minMax"/>
          <c:max val="0"/>
          <c:min val="-6.64"/>
        </c:scaling>
        <c:delete val="1"/>
        <c:axPos val="b"/>
        <c:numFmt formatCode="0" sourceLinked="0"/>
        <c:majorTickMark val="out"/>
        <c:minorTickMark val="none"/>
        <c:tickLblPos val="nextTo"/>
        <c:crossAx val="299470784"/>
        <c:crosses val="autoZero"/>
        <c:crossBetween val="midCat"/>
        <c:majorUnit val="0.2"/>
        <c:minorUnit val="0.1"/>
      </c:valAx>
      <c:valAx>
        <c:axId val="29947078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crossAx val="2994702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284057971014494E-2"/>
          <c:y val="0.24444444444444444"/>
          <c:w val="0.94262604131005368"/>
          <c:h val="0.2400384951881015"/>
        </c:manualLayout>
      </c:layout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0"/>
            <c:marker>
              <c:symbol val="plus"/>
              <c:size val="5"/>
              <c:spPr>
                <a:noFill/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3B4E-4710-A71C-879B4A26E1F8}"/>
              </c:ext>
            </c:extLst>
          </c:dPt>
          <c:dPt>
            <c:idx val="1"/>
            <c:marker>
              <c:symbol val="triangle"/>
              <c:size val="16"/>
              <c:spPr>
                <a:solidFill>
                  <a:schemeClr val="tx1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3B4E-4710-A71C-879B4A26E1F8}"/>
              </c:ext>
            </c:extLst>
          </c:dPt>
          <c:dPt>
            <c:idx val="2"/>
            <c:marker>
              <c:symbol val="plus"/>
              <c:size val="5"/>
              <c:spPr>
                <a:noFill/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3B4E-4710-A71C-879B4A26E1F8}"/>
              </c:ext>
            </c:extLst>
          </c:dPt>
          <c:xVal>
            <c:numRef>
              <c:f>'Fiche GT'!$J$98:$L$98</c:f>
            </c:numRef>
          </c:xVal>
          <c:yVal>
            <c:numRef>
              <c:f>'Fiche GT'!$J$99:$L$99</c:f>
            </c:numRef>
          </c:yVal>
          <c:smooth val="0"/>
          <c:extLst>
            <c:ext xmlns:c16="http://schemas.microsoft.com/office/drawing/2014/chart" uri="{C3380CC4-5D6E-409C-BE32-E72D297353CC}">
              <c16:uniqueId val="{00000003-3B4E-4710-A71C-879B4A26E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9472512"/>
        <c:axId val="299473088"/>
      </c:scatterChart>
      <c:valAx>
        <c:axId val="299472512"/>
        <c:scaling>
          <c:orientation val="minMax"/>
          <c:max val="6.5"/>
          <c:min val="0"/>
        </c:scaling>
        <c:delete val="1"/>
        <c:axPos val="b"/>
        <c:numFmt formatCode="0" sourceLinked="0"/>
        <c:majorTickMark val="out"/>
        <c:minorTickMark val="none"/>
        <c:tickLblPos val="nextTo"/>
        <c:crossAx val="299473088"/>
        <c:crosses val="autoZero"/>
        <c:crossBetween val="midCat"/>
        <c:majorUnit val="0.2"/>
        <c:minorUnit val="0.1"/>
      </c:valAx>
      <c:valAx>
        <c:axId val="29947308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crossAx val="2994725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9046844092296636"/>
          <c:y val="0.10193511909976452"/>
          <c:w val="0.48758929012310509"/>
          <c:h val="0.65130563371272099"/>
        </c:manualLayout>
      </c:layout>
      <c:radarChart>
        <c:radarStyle val="marker"/>
        <c:varyColors val="0"/>
        <c:ser>
          <c:idx val="0"/>
          <c:order val="0"/>
          <c:tx>
            <c:strRef>
              <c:f>'Fiche GT'!$B$1</c:f>
              <c:strCache>
                <c:ptCount val="1"/>
                <c:pt idx="0">
                  <c:v>9830377T : Lycee polyvalent privé Do Kamo (ASEE)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'Fiche GT'!$K$115:$S$115</c:f>
              <c:strCache>
                <c:ptCount val="9"/>
                <c:pt idx="0">
                  <c:v>Indice d'éloignement*</c:v>
                </c:pt>
                <c:pt idx="1">
                  <c:v>Indice de position sociale</c:v>
                </c:pt>
                <c:pt idx="2">
                  <c:v>% élèves en retard en 2nde*</c:v>
                </c:pt>
                <c:pt idx="3">
                  <c:v>H/E</c:v>
                </c:pt>
                <c:pt idx="4">
                  <c:v>E/D*</c:v>
                </c:pt>
                <c:pt idx="5">
                  <c:v>% d'enseignants titulaires</c:v>
                </c:pt>
                <c:pt idx="6">
                  <c:v>Taux de passage 2nde GT/1ère G</c:v>
                </c:pt>
                <c:pt idx="7">
                  <c:v>Taux de redoublement 2nde*</c:v>
                </c:pt>
                <c:pt idx="8">
                  <c:v>Taux de réussite au bac GT</c:v>
                </c:pt>
              </c:strCache>
            </c:strRef>
          </c:cat>
          <c:val>
            <c:numRef>
              <c:f>'Fiche GT'!$K$116:$S$116</c:f>
              <c:numCache>
                <c:formatCode>0.0</c:formatCode>
                <c:ptCount val="9"/>
                <c:pt idx="0">
                  <c:v>3.625</c:v>
                </c:pt>
                <c:pt idx="1">
                  <c:v>-3.264249</c:v>
                </c:pt>
                <c:pt idx="2">
                  <c:v>-5</c:v>
                </c:pt>
                <c:pt idx="3">
                  <c:v>0.83333299999999999</c:v>
                </c:pt>
                <c:pt idx="4">
                  <c:v>0.18072299999999999</c:v>
                </c:pt>
                <c:pt idx="5">
                  <c:v>0</c:v>
                </c:pt>
                <c:pt idx="6">
                  <c:v>-5</c:v>
                </c:pt>
                <c:pt idx="7">
                  <c:v>-5</c:v>
                </c:pt>
                <c:pt idx="8">
                  <c:v>-1.030043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B3-49B2-AC45-0015BF5F841B}"/>
            </c:ext>
          </c:extLst>
        </c:ser>
        <c:ser>
          <c:idx val="1"/>
          <c:order val="1"/>
          <c:tx>
            <c:strRef>
              <c:f>'Fiche GT'!$J$117</c:f>
              <c:strCache>
                <c:ptCount val="1"/>
                <c:pt idx="0">
                  <c:v>Public + privé</c:v>
                </c:pt>
              </c:strCache>
            </c:strRef>
          </c:tx>
          <c:spPr>
            <a:ln w="25400">
              <a:solidFill>
                <a:srgbClr val="3333CC"/>
              </a:solidFill>
              <a:prstDash val="lgDash"/>
            </a:ln>
          </c:spPr>
          <c:marker>
            <c:symbol val="none"/>
          </c:marker>
          <c:cat>
            <c:strRef>
              <c:f>'Fiche GT'!$K$115:$S$115</c:f>
              <c:strCache>
                <c:ptCount val="9"/>
                <c:pt idx="0">
                  <c:v>Indice d'éloignement*</c:v>
                </c:pt>
                <c:pt idx="1">
                  <c:v>Indice de position sociale</c:v>
                </c:pt>
                <c:pt idx="2">
                  <c:v>% élèves en retard en 2nde*</c:v>
                </c:pt>
                <c:pt idx="3">
                  <c:v>H/E</c:v>
                </c:pt>
                <c:pt idx="4">
                  <c:v>E/D*</c:v>
                </c:pt>
                <c:pt idx="5">
                  <c:v>% d'enseignants titulaires</c:v>
                </c:pt>
                <c:pt idx="6">
                  <c:v>Taux de passage 2nde GT/1ère G</c:v>
                </c:pt>
                <c:pt idx="7">
                  <c:v>Taux de redoublement 2nde*</c:v>
                </c:pt>
                <c:pt idx="8">
                  <c:v>Taux de réussite au bac GT</c:v>
                </c:pt>
              </c:strCache>
            </c:strRef>
          </c:cat>
          <c:val>
            <c:numRef>
              <c:f>'Fiche GT'!$K$117:$S$117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B3-49B2-AC45-0015BF5F8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944576"/>
        <c:axId val="140099584"/>
      </c:radarChart>
      <c:catAx>
        <c:axId val="13794457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40099584"/>
        <c:crosses val="autoZero"/>
        <c:auto val="0"/>
        <c:lblAlgn val="ctr"/>
        <c:lblOffset val="100"/>
        <c:noMultiLvlLbl val="0"/>
      </c:catAx>
      <c:valAx>
        <c:axId val="140099584"/>
        <c:scaling>
          <c:orientation val="minMax"/>
          <c:max val="5"/>
          <c:min val="-5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numFmt formatCode="0" sourceLinked="0"/>
        <c:majorTickMark val="cross"/>
        <c:minorTickMark val="cross"/>
        <c:tickLblPos val="none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37944576"/>
        <c:crosses val="autoZero"/>
        <c:crossBetween val="between"/>
        <c:majorUnit val="1"/>
        <c:minorUnit val="1"/>
      </c:valAx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74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</c:legendEntry>
      <c:layout>
        <c:manualLayout>
          <c:xMode val="edge"/>
          <c:yMode val="edge"/>
          <c:x val="0.70361232342339264"/>
          <c:y val="0.82071414274413346"/>
          <c:w val="0.29283620299995061"/>
          <c:h val="8.95031742991601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Evolution des effectifs de niveau lycée PRO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'Fiche PRO'!$C$22</c:f>
              <c:strCache>
                <c:ptCount val="1"/>
                <c:pt idx="0">
                  <c:v>Lycée PRO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'Fiche PRO'!$D$21:$I$21</c15:sqref>
                  </c15:fullRef>
                </c:ext>
              </c:extLst>
              <c:f>('Fiche PRO'!$D$21:$G$21,'Fiche PRO'!$I$21)</c:f>
              <c:strCache>
                <c:ptCount val="5"/>
                <c:pt idx="0">
                  <c:v>2012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(20/10/25)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'Fiche PRO'!$D$22:$I$22</c15:sqref>
                  </c15:fullRef>
                </c:ext>
              </c:extLst>
              <c:f>('Fiche PRO'!$D$22:$G$22,'Fiche PRO'!$I$22)</c:f>
              <c:numCache>
                <c:formatCode>#,##0</c:formatCode>
                <c:ptCount val="5"/>
                <c:pt idx="0">
                  <c:v>1185</c:v>
                </c:pt>
                <c:pt idx="1">
                  <c:v>916</c:v>
                </c:pt>
                <c:pt idx="2">
                  <c:v>945</c:v>
                </c:pt>
                <c:pt idx="3">
                  <c:v>1034</c:v>
                </c:pt>
                <c:pt idx="4">
                  <c:v>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1C-4A9F-94A2-E66FCC8F363B}"/>
            </c:ext>
          </c:extLst>
        </c:ser>
        <c:ser>
          <c:idx val="1"/>
          <c:order val="1"/>
          <c:tx>
            <c:strRef>
              <c:f>'Fiche PRO'!$C$23</c:f>
              <c:strCache>
                <c:ptCount val="1"/>
                <c:pt idx="0">
                  <c:v>Post-bac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323-4E5D-B7DE-5F0DF80378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'Fiche PRO'!$D$21:$I$21</c15:sqref>
                  </c15:fullRef>
                </c:ext>
              </c:extLst>
              <c:f>('Fiche PRO'!$D$21:$G$21,'Fiche PRO'!$I$21)</c:f>
              <c:strCache>
                <c:ptCount val="5"/>
                <c:pt idx="0">
                  <c:v>2012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(20/10/25)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'Fiche PRO'!$D$23:$I$23</c15:sqref>
                  </c15:fullRef>
                </c:ext>
              </c:extLst>
              <c:f>('Fiche PRO'!$D$23:$G$23,'Fiche PRO'!$I$23)</c:f>
              <c:numCache>
                <c:formatCode>#,##0</c:formatCode>
                <c:ptCount val="5"/>
                <c:pt idx="0">
                  <c:v>0</c:v>
                </c:pt>
                <c:pt idx="1">
                  <c:v>109</c:v>
                </c:pt>
                <c:pt idx="2">
                  <c:v>115</c:v>
                </c:pt>
                <c:pt idx="3">
                  <c:v>118</c:v>
                </c:pt>
                <c:pt idx="4">
                  <c:v>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323-4E5D-B7DE-5F0DF8037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40232704"/>
        <c:axId val="140103040"/>
      </c:barChart>
      <c:catAx>
        <c:axId val="140232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0103040"/>
        <c:crosses val="autoZero"/>
        <c:auto val="0"/>
        <c:lblAlgn val="ctr"/>
        <c:lblOffset val="100"/>
        <c:noMultiLvlLbl val="0"/>
      </c:catAx>
      <c:valAx>
        <c:axId val="140103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0232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5.xml"/><Relationship Id="rId3" Type="http://schemas.openxmlformats.org/officeDocument/2006/relationships/chart" Target="../charts/chart10.xml"/><Relationship Id="rId7" Type="http://schemas.openxmlformats.org/officeDocument/2006/relationships/chart" Target="../charts/chart14.xml"/><Relationship Id="rId2" Type="http://schemas.openxmlformats.org/officeDocument/2006/relationships/chart" Target="../charts/chart9.xml"/><Relationship Id="rId1" Type="http://schemas.openxmlformats.org/officeDocument/2006/relationships/image" Target="../media/image2.png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Relationship Id="rId9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22</xdr:row>
      <xdr:rowOff>133349</xdr:rowOff>
    </xdr:from>
    <xdr:to>
      <xdr:col>8</xdr:col>
      <xdr:colOff>923924</xdr:colOff>
      <xdr:row>35</xdr:row>
      <xdr:rowOff>133349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67</xdr:row>
      <xdr:rowOff>0</xdr:rowOff>
    </xdr:from>
    <xdr:to>
      <xdr:col>4</xdr:col>
      <xdr:colOff>0</xdr:colOff>
      <xdr:row>72</xdr:row>
      <xdr:rowOff>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67</xdr:row>
      <xdr:rowOff>0</xdr:rowOff>
    </xdr:from>
    <xdr:to>
      <xdr:col>9</xdr:col>
      <xdr:colOff>0</xdr:colOff>
      <xdr:row>72</xdr:row>
      <xdr:rowOff>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51</xdr:row>
      <xdr:rowOff>0</xdr:rowOff>
    </xdr:from>
    <xdr:to>
      <xdr:col>9</xdr:col>
      <xdr:colOff>0</xdr:colOff>
      <xdr:row>55</xdr:row>
      <xdr:rowOff>0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4</xdr:col>
      <xdr:colOff>0</xdr:colOff>
      <xdr:row>55</xdr:row>
      <xdr:rowOff>0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97</xdr:row>
      <xdr:rowOff>0</xdr:rowOff>
    </xdr:from>
    <xdr:to>
      <xdr:col>4</xdr:col>
      <xdr:colOff>0</xdr:colOff>
      <xdr:row>100</xdr:row>
      <xdr:rowOff>0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0</xdr:colOff>
      <xdr:row>97</xdr:row>
      <xdr:rowOff>0</xdr:rowOff>
    </xdr:from>
    <xdr:to>
      <xdr:col>9</xdr:col>
      <xdr:colOff>0</xdr:colOff>
      <xdr:row>100</xdr:row>
      <xdr:rowOff>0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absoluteAnchor>
    <xdr:pos x="400050" y="13754099"/>
    <xdr:ext cx="6581775" cy="5330783"/>
    <xdr:graphicFrame macro="">
      <xdr:nvGraphicFramePr>
        <xdr:cNvPr id="10" name="Graphiqu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absoluteAnchor>
  <xdr:twoCellAnchor editAs="oneCell">
    <xdr:from>
      <xdr:col>1</xdr:col>
      <xdr:colOff>57150</xdr:colOff>
      <xdr:row>2</xdr:row>
      <xdr:rowOff>9525</xdr:rowOff>
    </xdr:from>
    <xdr:to>
      <xdr:col>2</xdr:col>
      <xdr:colOff>746514</xdr:colOff>
      <xdr:row>16</xdr:row>
      <xdr:rowOff>38099</xdr:rowOff>
    </xdr:to>
    <xdr:pic>
      <xdr:nvPicPr>
        <xdr:cNvPr id="11" name="Image 10" descr="http://intranet.in.ac-noumea.nc/vr/IMG/png/logovrnc-dge.pn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371475"/>
          <a:ext cx="2003814" cy="895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0.21309</cdr:x>
      <cdr:y>0.21525</cdr:y>
    </cdr:from>
    <cdr:to>
      <cdr:x>0.21309</cdr:x>
      <cdr:y>0.86547</cdr:y>
    </cdr:to>
    <cdr:cxnSp macro="">
      <cdr:nvCxnSpPr>
        <cdr:cNvPr id="3" name="Connecteur droit 2">
          <a:extLst xmlns:a="http://schemas.openxmlformats.org/drawingml/2006/main">
            <a:ext uri="{FF2B5EF4-FFF2-40B4-BE49-F238E27FC236}">
              <a16:creationId xmlns:a16="http://schemas.microsoft.com/office/drawing/2014/main" id="{421A6E2B-21CA-4E38-A17E-F3C7EFD5ED9E}"/>
            </a:ext>
          </a:extLst>
        </cdr:cNvPr>
        <cdr:cNvCxnSpPr/>
      </cdr:nvCxnSpPr>
      <cdr:spPr bwMode="auto">
        <a:xfrm xmlns:a="http://schemas.openxmlformats.org/drawingml/2006/main">
          <a:off x="1495857" y="453107"/>
          <a:ext cx="0" cy="1368729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0.00117</cdr:x>
      <cdr:y>0.82014</cdr:y>
    </cdr:from>
    <cdr:to>
      <cdr:x>0.70188</cdr:x>
      <cdr:y>0.90948</cdr:y>
    </cdr:to>
    <cdr:sp macro="" textlink="">
      <cdr:nvSpPr>
        <cdr:cNvPr id="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01" y="4371988"/>
          <a:ext cx="4611915" cy="476238"/>
        </a:xfrm>
        <a:prstGeom xmlns:a="http://schemas.openxmlformats.org/drawingml/2006/main" prst="rect">
          <a:avLst/>
        </a:prstGeom>
        <a:ln xmlns:a="http://schemas.openxmlformats.org/drawingml/2006/main" w="9525">
          <a:headEnd/>
          <a:tailEnd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Lecture : Plus le polygone de l'établissement tend vers l'extérieur, plus la situation de l'établissement est favorable pour le domaine concerné, </a:t>
          </a:r>
        </a:p>
        <a:p xmlns:a="http://schemas.openxmlformats.org/drawingml/2006/main"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Plus le polygone de l'établissement se trouve éloigné du trait bleu, plus l'écart avec la moyenne académique est significative.</a:t>
          </a:r>
        </a:p>
      </cdr:txBody>
    </cdr:sp>
  </cdr:relSizeAnchor>
  <cdr:relSizeAnchor xmlns:cdr="http://schemas.openxmlformats.org/drawingml/2006/chartDrawing">
    <cdr:from>
      <cdr:x>0.84533</cdr:x>
      <cdr:y>0.74375</cdr:y>
    </cdr:from>
    <cdr:to>
      <cdr:x>0.9946</cdr:x>
      <cdr:y>0.77535</cdr:y>
    </cdr:to>
    <cdr:sp macro="" textlink="">
      <cdr:nvSpPr>
        <cdr:cNvPr id="10" name="Rectangle 9"/>
        <cdr:cNvSpPr/>
      </cdr:nvSpPr>
      <cdr:spPr bwMode="auto">
        <a:xfrm xmlns:a="http://schemas.openxmlformats.org/drawingml/2006/main">
          <a:off x="5563753" y="3964755"/>
          <a:ext cx="982462" cy="1684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fr-FR" sz="1050"/>
            <a:t>* indicateurs inversés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104775</xdr:rowOff>
    </xdr:from>
    <xdr:to>
      <xdr:col>2</xdr:col>
      <xdr:colOff>2738</xdr:colOff>
      <xdr:row>16</xdr:row>
      <xdr:rowOff>38100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304800"/>
          <a:ext cx="1307663" cy="96202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23</xdr:row>
      <xdr:rowOff>161924</xdr:rowOff>
    </xdr:from>
    <xdr:to>
      <xdr:col>8</xdr:col>
      <xdr:colOff>904874</xdr:colOff>
      <xdr:row>36</xdr:row>
      <xdr:rowOff>161924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4</xdr:col>
      <xdr:colOff>0</xdr:colOff>
      <xdr:row>69</xdr:row>
      <xdr:rowOff>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66</xdr:row>
      <xdr:rowOff>0</xdr:rowOff>
    </xdr:from>
    <xdr:to>
      <xdr:col>9</xdr:col>
      <xdr:colOff>0</xdr:colOff>
      <xdr:row>69</xdr:row>
      <xdr:rowOff>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0</xdr:colOff>
      <xdr:row>53</xdr:row>
      <xdr:rowOff>0</xdr:rowOff>
    </xdr:from>
    <xdr:to>
      <xdr:col>9</xdr:col>
      <xdr:colOff>0</xdr:colOff>
      <xdr:row>56</xdr:row>
      <xdr:rowOff>0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4</xdr:col>
      <xdr:colOff>0</xdr:colOff>
      <xdr:row>56</xdr:row>
      <xdr:rowOff>0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97</xdr:row>
      <xdr:rowOff>0</xdr:rowOff>
    </xdr:from>
    <xdr:to>
      <xdr:col>4</xdr:col>
      <xdr:colOff>0</xdr:colOff>
      <xdr:row>100</xdr:row>
      <xdr:rowOff>0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0</xdr:colOff>
      <xdr:row>97</xdr:row>
      <xdr:rowOff>0</xdr:rowOff>
    </xdr:from>
    <xdr:to>
      <xdr:col>9</xdr:col>
      <xdr:colOff>0</xdr:colOff>
      <xdr:row>100</xdr:row>
      <xdr:rowOff>0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absoluteAnchor>
    <xdr:pos x="333375" y="14106524"/>
    <xdr:ext cx="6581775" cy="5330783"/>
    <xdr:graphicFrame macro="">
      <xdr:nvGraphicFramePr>
        <xdr:cNvPr id="10" name="Graphiqu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0.19341</cdr:x>
      <cdr:y>0.22882</cdr:y>
    </cdr:from>
    <cdr:to>
      <cdr:x>0.19341</cdr:x>
      <cdr:y>0.87904</cdr:y>
    </cdr:to>
    <cdr:cxnSp macro="">
      <cdr:nvCxnSpPr>
        <cdr:cNvPr id="3" name="Connecteur droit 2">
          <a:extLst xmlns:a="http://schemas.openxmlformats.org/drawingml/2006/main">
            <a:ext uri="{FF2B5EF4-FFF2-40B4-BE49-F238E27FC236}">
              <a16:creationId xmlns:a16="http://schemas.microsoft.com/office/drawing/2014/main" id="{A39B582A-96D9-4A29-B370-52BB77E7F985}"/>
            </a:ext>
          </a:extLst>
        </cdr:cNvPr>
        <cdr:cNvCxnSpPr/>
      </cdr:nvCxnSpPr>
      <cdr:spPr bwMode="auto">
        <a:xfrm xmlns:a="http://schemas.openxmlformats.org/drawingml/2006/main">
          <a:off x="1284048" y="481682"/>
          <a:ext cx="0" cy="1368729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0.00117</cdr:x>
      <cdr:y>0.82014</cdr:y>
    </cdr:from>
    <cdr:to>
      <cdr:x>0.70188</cdr:x>
      <cdr:y>0.90769</cdr:y>
    </cdr:to>
    <cdr:sp macro="" textlink="">
      <cdr:nvSpPr>
        <cdr:cNvPr id="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01" y="4371987"/>
          <a:ext cx="4611915" cy="466713"/>
        </a:xfrm>
        <a:prstGeom xmlns:a="http://schemas.openxmlformats.org/drawingml/2006/main" prst="rect">
          <a:avLst/>
        </a:prstGeom>
        <a:ln xmlns:a="http://schemas.openxmlformats.org/drawingml/2006/main" w="9525">
          <a:headEnd/>
          <a:tailEnd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Lecture : Plus le polygone de l'établissement tend vers l'extérieur, plus la situation de l'établissement est favorable pour le domaine concerné, </a:t>
          </a:r>
        </a:p>
        <a:p xmlns:a="http://schemas.openxmlformats.org/drawingml/2006/main"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Plus le polygone de l'établissement se trouve éloigné du trait bleu, plus l'écart avec la moyenne académique est significative.</a:t>
          </a:r>
        </a:p>
      </cdr:txBody>
    </cdr:sp>
  </cdr:relSizeAnchor>
  <cdr:relSizeAnchor xmlns:cdr="http://schemas.openxmlformats.org/drawingml/2006/chartDrawing">
    <cdr:from>
      <cdr:x>0.84533</cdr:x>
      <cdr:y>0.74375</cdr:y>
    </cdr:from>
    <cdr:to>
      <cdr:x>0.9946</cdr:x>
      <cdr:y>0.77535</cdr:y>
    </cdr:to>
    <cdr:sp macro="" textlink="">
      <cdr:nvSpPr>
        <cdr:cNvPr id="10" name="Rectangle 9"/>
        <cdr:cNvSpPr/>
      </cdr:nvSpPr>
      <cdr:spPr bwMode="auto">
        <a:xfrm xmlns:a="http://schemas.openxmlformats.org/drawingml/2006/main">
          <a:off x="5563753" y="3964755"/>
          <a:ext cx="982462" cy="1684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fr-FR" sz="1050"/>
            <a:t>* indicateurs inversés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xtractions/9_ens_tit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Extractions/8_EsurD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Extractions/12_pass2GT_1GT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Extractions/12_pass2PRO_1PRO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Extractions/12_pass2PRO_CAP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Extractions/12_pass2GT_PRO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Extractions/12_red2GT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Extractions/12_red2PRO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Extractions/6_bas_niv_2GT_radar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Extractions/6_bas_niv_2PRO_rada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Extractions/10_ens_anc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Extractions/11_ens_ag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Extractions/1_ielyc_radar_202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Extractions/2_pcs_def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Extractions/2_pcs_tfav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Extractions/3_ips_radar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Extractions/5_retard_radar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Extractions/8_Hsu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</sheetNames>
    <sheetDataSet>
      <sheetData sheetId="0">
        <row r="2">
          <cell r="A2" t="str">
            <v>9830004M</v>
          </cell>
          <cell r="B2" t="str">
            <v>CLG</v>
          </cell>
          <cell r="C2">
            <v>87.6</v>
          </cell>
          <cell r="D2">
            <v>82.5</v>
          </cell>
          <cell r="E2">
            <v>75.5</v>
          </cell>
          <cell r="F2" t="str">
            <v>Public</v>
          </cell>
          <cell r="G2">
            <v>3.81</v>
          </cell>
          <cell r="H2">
            <v>30.82</v>
          </cell>
        </row>
        <row r="3">
          <cell r="A3" t="str">
            <v>9830007R</v>
          </cell>
          <cell r="B3" t="str">
            <v>CLG</v>
          </cell>
          <cell r="C3">
            <v>83.1</v>
          </cell>
          <cell r="D3">
            <v>82.5</v>
          </cell>
          <cell r="E3">
            <v>75.5</v>
          </cell>
          <cell r="F3" t="str">
            <v>Public</v>
          </cell>
          <cell r="G3">
            <v>7.33</v>
          </cell>
          <cell r="H3">
            <v>43.33</v>
          </cell>
        </row>
        <row r="4">
          <cell r="A4" t="str">
            <v>9830008S</v>
          </cell>
          <cell r="B4" t="str">
            <v>CLG</v>
          </cell>
          <cell r="C4">
            <v>76.3</v>
          </cell>
          <cell r="D4">
            <v>82.5</v>
          </cell>
          <cell r="E4">
            <v>75.5</v>
          </cell>
          <cell r="F4" t="str">
            <v>Public</v>
          </cell>
          <cell r="G4">
            <v>7.68</v>
          </cell>
          <cell r="H4">
            <v>32.39</v>
          </cell>
        </row>
        <row r="5">
          <cell r="A5" t="str">
            <v>9830009T</v>
          </cell>
          <cell r="B5" t="str">
            <v>CLG</v>
          </cell>
          <cell r="C5">
            <v>78.900000000000006</v>
          </cell>
          <cell r="D5">
            <v>82.5</v>
          </cell>
          <cell r="E5">
            <v>75.5</v>
          </cell>
          <cell r="F5" t="str">
            <v>Public</v>
          </cell>
          <cell r="G5">
            <v>6.86</v>
          </cell>
          <cell r="H5">
            <v>32.479999999999997</v>
          </cell>
        </row>
        <row r="6">
          <cell r="A6" t="str">
            <v>9830010U</v>
          </cell>
          <cell r="B6" t="str">
            <v>CLG</v>
          </cell>
          <cell r="C6">
            <v>92.4</v>
          </cell>
          <cell r="D6">
            <v>82.5</v>
          </cell>
          <cell r="E6">
            <v>75.5</v>
          </cell>
          <cell r="F6" t="str">
            <v>Public</v>
          </cell>
          <cell r="G6">
            <v>2.08</v>
          </cell>
          <cell r="H6">
            <v>27.38</v>
          </cell>
        </row>
        <row r="7">
          <cell r="A7" t="str">
            <v>9830259P</v>
          </cell>
          <cell r="B7" t="str">
            <v>CLG</v>
          </cell>
          <cell r="C7">
            <v>64.2</v>
          </cell>
          <cell r="D7">
            <v>51.5</v>
          </cell>
          <cell r="E7">
            <v>75.5</v>
          </cell>
          <cell r="F7" t="str">
            <v>Privé</v>
          </cell>
          <cell r="G7">
            <v>8.4600000000000009</v>
          </cell>
          <cell r="H7">
            <v>23.66</v>
          </cell>
        </row>
        <row r="8">
          <cell r="A8" t="str">
            <v>9830260R</v>
          </cell>
          <cell r="B8" t="str">
            <v>CLG</v>
          </cell>
          <cell r="C8">
            <v>71.8</v>
          </cell>
          <cell r="D8">
            <v>51.5</v>
          </cell>
          <cell r="E8">
            <v>75.5</v>
          </cell>
          <cell r="F8" t="str">
            <v>Privé</v>
          </cell>
          <cell r="G8">
            <v>11.03</v>
          </cell>
          <cell r="H8">
            <v>39.159999999999997</v>
          </cell>
        </row>
        <row r="9">
          <cell r="A9" t="str">
            <v>9830263U</v>
          </cell>
          <cell r="B9" t="str">
            <v>CLG</v>
          </cell>
          <cell r="C9">
            <v>65.599999999999994</v>
          </cell>
          <cell r="D9">
            <v>51.5</v>
          </cell>
          <cell r="E9">
            <v>75.5</v>
          </cell>
          <cell r="F9" t="str">
            <v>Privé</v>
          </cell>
          <cell r="G9">
            <v>6.36</v>
          </cell>
          <cell r="H9">
            <v>18.5</v>
          </cell>
        </row>
        <row r="10">
          <cell r="A10" t="str">
            <v>9830264V</v>
          </cell>
          <cell r="B10" t="str">
            <v>CLG</v>
          </cell>
          <cell r="C10">
            <v>58.6</v>
          </cell>
          <cell r="D10">
            <v>51.5</v>
          </cell>
          <cell r="E10">
            <v>75.5</v>
          </cell>
          <cell r="F10" t="str">
            <v>Privé</v>
          </cell>
          <cell r="G10">
            <v>16.05</v>
          </cell>
          <cell r="H10">
            <v>38.75</v>
          </cell>
        </row>
        <row r="11">
          <cell r="A11" t="str">
            <v>9830265W</v>
          </cell>
          <cell r="B11" t="str">
            <v>CLG</v>
          </cell>
          <cell r="C11">
            <v>65.3</v>
          </cell>
          <cell r="D11">
            <v>51.5</v>
          </cell>
          <cell r="E11">
            <v>75.5</v>
          </cell>
          <cell r="F11" t="str">
            <v>Privé</v>
          </cell>
          <cell r="G11">
            <v>4.8600000000000003</v>
          </cell>
          <cell r="H11">
            <v>14.01</v>
          </cell>
        </row>
        <row r="12">
          <cell r="A12" t="str">
            <v>9830266X</v>
          </cell>
          <cell r="B12" t="str">
            <v>CLG</v>
          </cell>
          <cell r="C12">
            <v>28.1</v>
          </cell>
          <cell r="D12">
            <v>51.5</v>
          </cell>
          <cell r="E12">
            <v>75.5</v>
          </cell>
          <cell r="F12" t="str">
            <v>Privé</v>
          </cell>
          <cell r="G12">
            <v>5.05</v>
          </cell>
          <cell r="H12">
            <v>7.02</v>
          </cell>
        </row>
        <row r="13">
          <cell r="A13" t="str">
            <v>9830277J</v>
          </cell>
          <cell r="B13" t="str">
            <v>CLG</v>
          </cell>
          <cell r="C13">
            <v>90.3</v>
          </cell>
          <cell r="D13">
            <v>82.5</v>
          </cell>
          <cell r="E13">
            <v>75.5</v>
          </cell>
          <cell r="F13" t="str">
            <v>Public</v>
          </cell>
          <cell r="G13">
            <v>5.0999999999999996</v>
          </cell>
          <cell r="H13">
            <v>52.79</v>
          </cell>
        </row>
        <row r="14">
          <cell r="A14" t="str">
            <v>9830278K</v>
          </cell>
          <cell r="B14" t="str">
            <v>CLG</v>
          </cell>
          <cell r="C14">
            <v>84.5</v>
          </cell>
          <cell r="D14">
            <v>82.5</v>
          </cell>
          <cell r="E14">
            <v>75.5</v>
          </cell>
          <cell r="F14" t="str">
            <v>Public</v>
          </cell>
          <cell r="G14">
            <v>5.68</v>
          </cell>
          <cell r="H14">
            <v>36.68</v>
          </cell>
        </row>
        <row r="15">
          <cell r="A15" t="str">
            <v>9830295D</v>
          </cell>
          <cell r="B15" t="str">
            <v>CLG</v>
          </cell>
          <cell r="C15">
            <v>68.400000000000006</v>
          </cell>
          <cell r="D15">
            <v>51.5</v>
          </cell>
          <cell r="E15">
            <v>75.5</v>
          </cell>
          <cell r="F15" t="str">
            <v>Privé</v>
          </cell>
          <cell r="G15">
            <v>8</v>
          </cell>
          <cell r="H15">
            <v>25.3</v>
          </cell>
        </row>
        <row r="16">
          <cell r="A16" t="str">
            <v>9830297F</v>
          </cell>
          <cell r="B16" t="str">
            <v>CLG</v>
          </cell>
          <cell r="C16">
            <v>39.1</v>
          </cell>
          <cell r="D16">
            <v>51.5</v>
          </cell>
          <cell r="E16">
            <v>75.5</v>
          </cell>
          <cell r="F16" t="str">
            <v>Privé</v>
          </cell>
          <cell r="G16">
            <v>6.83</v>
          </cell>
          <cell r="H16">
            <v>11.22</v>
          </cell>
        </row>
        <row r="17">
          <cell r="A17" t="str">
            <v>9830298G</v>
          </cell>
          <cell r="B17" t="str">
            <v>CLG</v>
          </cell>
          <cell r="C17">
            <v>32.799999999999997</v>
          </cell>
          <cell r="D17">
            <v>51.5</v>
          </cell>
          <cell r="E17">
            <v>75.5</v>
          </cell>
          <cell r="F17" t="str">
            <v>Privé</v>
          </cell>
          <cell r="G17">
            <v>4.41</v>
          </cell>
          <cell r="H17">
            <v>6.56</v>
          </cell>
        </row>
        <row r="18">
          <cell r="A18" t="str">
            <v>9830304N</v>
          </cell>
          <cell r="B18" t="str">
            <v>CLG</v>
          </cell>
          <cell r="C18">
            <v>88.7</v>
          </cell>
          <cell r="D18">
            <v>82.5</v>
          </cell>
          <cell r="E18">
            <v>75.5</v>
          </cell>
          <cell r="F18" t="str">
            <v>Public</v>
          </cell>
          <cell r="G18">
            <v>3.35</v>
          </cell>
          <cell r="H18">
            <v>29.77</v>
          </cell>
        </row>
        <row r="19">
          <cell r="A19" t="str">
            <v>9830313Y</v>
          </cell>
          <cell r="B19" t="str">
            <v>CLG</v>
          </cell>
          <cell r="C19">
            <v>11</v>
          </cell>
          <cell r="D19">
            <v>51.5</v>
          </cell>
          <cell r="E19">
            <v>75.5</v>
          </cell>
          <cell r="F19" t="str">
            <v>Privé</v>
          </cell>
          <cell r="G19">
            <v>4.92</v>
          </cell>
          <cell r="H19">
            <v>5.53</v>
          </cell>
        </row>
        <row r="20">
          <cell r="A20" t="str">
            <v>9830354T</v>
          </cell>
          <cell r="B20" t="str">
            <v>CLG</v>
          </cell>
          <cell r="C20">
            <v>18.600000000000001</v>
          </cell>
          <cell r="D20">
            <v>51.5</v>
          </cell>
          <cell r="E20">
            <v>75.5</v>
          </cell>
          <cell r="F20" t="str">
            <v>Privé</v>
          </cell>
          <cell r="G20">
            <v>8.77</v>
          </cell>
          <cell r="H20">
            <v>10.77</v>
          </cell>
        </row>
        <row r="21">
          <cell r="A21" t="str">
            <v>9830355U</v>
          </cell>
          <cell r="B21" t="str">
            <v>CLG</v>
          </cell>
          <cell r="C21">
            <v>48.2</v>
          </cell>
          <cell r="D21">
            <v>82.5</v>
          </cell>
          <cell r="E21">
            <v>75.5</v>
          </cell>
          <cell r="F21" t="str">
            <v>Public</v>
          </cell>
          <cell r="G21">
            <v>4.3</v>
          </cell>
          <cell r="H21">
            <v>8.3000000000000007</v>
          </cell>
        </row>
        <row r="22">
          <cell r="A22" t="str">
            <v>9830356V</v>
          </cell>
          <cell r="B22" t="str">
            <v>CLG</v>
          </cell>
          <cell r="C22">
            <v>94.2</v>
          </cell>
          <cell r="D22">
            <v>82.5</v>
          </cell>
          <cell r="E22">
            <v>75.5</v>
          </cell>
          <cell r="F22" t="str">
            <v>Public</v>
          </cell>
          <cell r="G22">
            <v>2.86</v>
          </cell>
          <cell r="H22">
            <v>49.26</v>
          </cell>
        </row>
        <row r="23">
          <cell r="A23" t="str">
            <v>9830357W</v>
          </cell>
          <cell r="B23" t="str">
            <v>CLG</v>
          </cell>
          <cell r="C23">
            <v>79</v>
          </cell>
          <cell r="D23">
            <v>82.5</v>
          </cell>
          <cell r="E23">
            <v>75.5</v>
          </cell>
          <cell r="F23" t="str">
            <v>Public</v>
          </cell>
          <cell r="G23">
            <v>6.11</v>
          </cell>
          <cell r="H23">
            <v>29.03</v>
          </cell>
        </row>
        <row r="24">
          <cell r="A24" t="str">
            <v>9830381X</v>
          </cell>
          <cell r="B24" t="str">
            <v>CLG</v>
          </cell>
          <cell r="C24">
            <v>63</v>
          </cell>
          <cell r="D24">
            <v>51.5</v>
          </cell>
          <cell r="E24">
            <v>75.5</v>
          </cell>
          <cell r="F24" t="str">
            <v>Privé</v>
          </cell>
          <cell r="G24">
            <v>4.83</v>
          </cell>
          <cell r="H24">
            <v>13.06</v>
          </cell>
        </row>
        <row r="25">
          <cell r="A25" t="str">
            <v>9830382Y</v>
          </cell>
          <cell r="B25" t="str">
            <v>CLG</v>
          </cell>
          <cell r="C25">
            <v>53.5</v>
          </cell>
          <cell r="D25">
            <v>51.5</v>
          </cell>
          <cell r="E25">
            <v>75.5</v>
          </cell>
          <cell r="F25" t="str">
            <v>Privé</v>
          </cell>
          <cell r="G25">
            <v>4.01</v>
          </cell>
          <cell r="H25">
            <v>8.6199999999999992</v>
          </cell>
        </row>
        <row r="26">
          <cell r="A26" t="str">
            <v>9830384A</v>
          </cell>
          <cell r="B26" t="str">
            <v>CLG</v>
          </cell>
          <cell r="C26">
            <v>91.1</v>
          </cell>
          <cell r="D26">
            <v>82.5</v>
          </cell>
          <cell r="E26">
            <v>75.5</v>
          </cell>
          <cell r="F26" t="str">
            <v>Public</v>
          </cell>
          <cell r="G26">
            <v>4.5599999999999996</v>
          </cell>
          <cell r="H26">
            <v>51.41</v>
          </cell>
        </row>
        <row r="27">
          <cell r="A27" t="str">
            <v>9830392J</v>
          </cell>
          <cell r="B27" t="str">
            <v>CLG</v>
          </cell>
          <cell r="C27">
            <v>29.2</v>
          </cell>
          <cell r="D27">
            <v>51.5</v>
          </cell>
          <cell r="E27">
            <v>75.5</v>
          </cell>
          <cell r="F27" t="str">
            <v>Privé</v>
          </cell>
          <cell r="G27">
            <v>9.56</v>
          </cell>
          <cell r="H27">
            <v>13.5</v>
          </cell>
        </row>
        <row r="28">
          <cell r="A28" t="str">
            <v>9830400T</v>
          </cell>
          <cell r="B28" t="str">
            <v>CLG</v>
          </cell>
          <cell r="C28">
            <v>29.6</v>
          </cell>
          <cell r="D28">
            <v>51.5</v>
          </cell>
          <cell r="E28">
            <v>75.5</v>
          </cell>
          <cell r="F28" t="str">
            <v>Privé</v>
          </cell>
          <cell r="G28">
            <v>4.57</v>
          </cell>
          <cell r="H28">
            <v>6.49</v>
          </cell>
        </row>
        <row r="29">
          <cell r="A29" t="str">
            <v>9830414H</v>
          </cell>
          <cell r="B29" t="str">
            <v>CLG</v>
          </cell>
          <cell r="C29">
            <v>64.400000000000006</v>
          </cell>
          <cell r="D29">
            <v>82.5</v>
          </cell>
          <cell r="E29">
            <v>75.5</v>
          </cell>
          <cell r="F29" t="str">
            <v>Public</v>
          </cell>
          <cell r="G29">
            <v>4.97</v>
          </cell>
          <cell r="H29">
            <v>13.96</v>
          </cell>
        </row>
        <row r="30">
          <cell r="A30" t="str">
            <v>9830418M</v>
          </cell>
          <cell r="B30" t="str">
            <v>CLG</v>
          </cell>
          <cell r="C30">
            <v>54.6</v>
          </cell>
          <cell r="D30">
            <v>82.5</v>
          </cell>
          <cell r="E30">
            <v>75.5</v>
          </cell>
          <cell r="F30" t="str">
            <v>Public</v>
          </cell>
          <cell r="G30">
            <v>8.48</v>
          </cell>
          <cell r="H30">
            <v>18.690000000000001</v>
          </cell>
        </row>
        <row r="31">
          <cell r="A31" t="str">
            <v>9830419N</v>
          </cell>
          <cell r="B31" t="str">
            <v>CLG</v>
          </cell>
          <cell r="C31">
            <v>50.1</v>
          </cell>
          <cell r="D31">
            <v>82.5</v>
          </cell>
          <cell r="E31">
            <v>75.5</v>
          </cell>
          <cell r="F31" t="str">
            <v>Public</v>
          </cell>
          <cell r="G31">
            <v>12.36</v>
          </cell>
          <cell r="H31">
            <v>24.75</v>
          </cell>
        </row>
        <row r="32">
          <cell r="A32" t="str">
            <v>9830420P</v>
          </cell>
          <cell r="B32" t="str">
            <v>CLG</v>
          </cell>
          <cell r="C32">
            <v>43.8</v>
          </cell>
          <cell r="D32">
            <v>51.5</v>
          </cell>
          <cell r="E32">
            <v>75.5</v>
          </cell>
          <cell r="F32" t="str">
            <v>Privé</v>
          </cell>
          <cell r="G32">
            <v>5.45</v>
          </cell>
          <cell r="H32">
            <v>9.6999999999999993</v>
          </cell>
        </row>
        <row r="33">
          <cell r="A33" t="str">
            <v>9830431B</v>
          </cell>
          <cell r="B33" t="str">
            <v>CLG</v>
          </cell>
          <cell r="C33">
            <v>30.6</v>
          </cell>
          <cell r="D33">
            <v>51.5</v>
          </cell>
          <cell r="E33">
            <v>75.5</v>
          </cell>
          <cell r="F33" t="str">
            <v>Privé</v>
          </cell>
          <cell r="G33">
            <v>8.6199999999999992</v>
          </cell>
          <cell r="H33">
            <v>12.42</v>
          </cell>
        </row>
        <row r="34">
          <cell r="A34" t="str">
            <v>9830432C</v>
          </cell>
          <cell r="B34" t="str">
            <v>CLG</v>
          </cell>
          <cell r="C34">
            <v>35.6</v>
          </cell>
          <cell r="D34">
            <v>51.5</v>
          </cell>
          <cell r="E34">
            <v>75.5</v>
          </cell>
          <cell r="F34" t="str">
            <v>Privé</v>
          </cell>
          <cell r="G34">
            <v>8.83</v>
          </cell>
          <cell r="H34">
            <v>13.72</v>
          </cell>
        </row>
        <row r="35">
          <cell r="A35" t="str">
            <v>9830447U</v>
          </cell>
          <cell r="B35" t="str">
            <v>CLG</v>
          </cell>
          <cell r="C35">
            <v>33.5</v>
          </cell>
          <cell r="D35">
            <v>51.5</v>
          </cell>
          <cell r="E35">
            <v>75.5</v>
          </cell>
          <cell r="F35" t="str">
            <v>Privé</v>
          </cell>
          <cell r="G35">
            <v>4.97</v>
          </cell>
          <cell r="H35">
            <v>7.47</v>
          </cell>
        </row>
        <row r="36">
          <cell r="A36" t="str">
            <v>9830472W</v>
          </cell>
          <cell r="B36" t="str">
            <v>CLG</v>
          </cell>
          <cell r="C36">
            <v>32.4</v>
          </cell>
          <cell r="D36">
            <v>51.5</v>
          </cell>
          <cell r="E36">
            <v>75.5</v>
          </cell>
          <cell r="F36" t="str">
            <v>Privé</v>
          </cell>
          <cell r="G36">
            <v>4.17</v>
          </cell>
          <cell r="H36">
            <v>6.17</v>
          </cell>
        </row>
        <row r="37">
          <cell r="A37" t="str">
            <v>9830474Y</v>
          </cell>
          <cell r="B37" t="str">
            <v>CLG</v>
          </cell>
          <cell r="C37">
            <v>80.400000000000006</v>
          </cell>
          <cell r="D37">
            <v>82.5</v>
          </cell>
          <cell r="E37">
            <v>75.5</v>
          </cell>
          <cell r="F37" t="str">
            <v>Public</v>
          </cell>
          <cell r="G37">
            <v>9.1300000000000008</v>
          </cell>
          <cell r="H37">
            <v>46.69</v>
          </cell>
        </row>
        <row r="38">
          <cell r="A38" t="str">
            <v>9830477B</v>
          </cell>
          <cell r="B38" t="str">
            <v>CLG</v>
          </cell>
          <cell r="C38">
            <v>77.099999999999994</v>
          </cell>
          <cell r="D38">
            <v>82.5</v>
          </cell>
          <cell r="E38">
            <v>75.5</v>
          </cell>
          <cell r="F38" t="str">
            <v>Public</v>
          </cell>
          <cell r="G38">
            <v>1.78</v>
          </cell>
          <cell r="H38">
            <v>7.78</v>
          </cell>
        </row>
        <row r="39">
          <cell r="A39" t="str">
            <v>9830482G</v>
          </cell>
          <cell r="B39" t="str">
            <v>CLG</v>
          </cell>
          <cell r="C39">
            <v>59.2</v>
          </cell>
          <cell r="D39">
            <v>82.5</v>
          </cell>
          <cell r="E39">
            <v>75.5</v>
          </cell>
          <cell r="F39" t="str">
            <v>Public</v>
          </cell>
          <cell r="G39">
            <v>8.1300000000000008</v>
          </cell>
          <cell r="H39">
            <v>19.95</v>
          </cell>
        </row>
        <row r="40">
          <cell r="A40" t="str">
            <v>9830493U</v>
          </cell>
          <cell r="B40" t="str">
            <v>CLG</v>
          </cell>
          <cell r="C40">
            <v>91.9</v>
          </cell>
          <cell r="D40">
            <v>82.5</v>
          </cell>
          <cell r="E40">
            <v>75.5</v>
          </cell>
          <cell r="F40" t="str">
            <v>Public</v>
          </cell>
          <cell r="G40">
            <v>1.1599999999999999</v>
          </cell>
          <cell r="H40">
            <v>14.24</v>
          </cell>
        </row>
        <row r="41">
          <cell r="A41" t="str">
            <v>9830518W</v>
          </cell>
          <cell r="B41" t="str">
            <v>CLG</v>
          </cell>
          <cell r="C41">
            <v>27</v>
          </cell>
          <cell r="D41">
            <v>51.5</v>
          </cell>
          <cell r="E41">
            <v>75.5</v>
          </cell>
          <cell r="F41" t="str">
            <v>Privé</v>
          </cell>
          <cell r="G41">
            <v>4.5999999999999996</v>
          </cell>
          <cell r="H41">
            <v>6.3</v>
          </cell>
        </row>
        <row r="42">
          <cell r="A42" t="str">
            <v>9830522A</v>
          </cell>
          <cell r="B42" t="str">
            <v>CLG</v>
          </cell>
          <cell r="C42">
            <v>65.8</v>
          </cell>
          <cell r="D42">
            <v>82.5</v>
          </cell>
          <cell r="E42">
            <v>75.5</v>
          </cell>
          <cell r="F42" t="str">
            <v>Public</v>
          </cell>
          <cell r="G42">
            <v>4.57</v>
          </cell>
          <cell r="H42">
            <v>13.35</v>
          </cell>
        </row>
        <row r="43">
          <cell r="A43" t="str">
            <v>9830524C</v>
          </cell>
          <cell r="B43" t="str">
            <v>CLG</v>
          </cell>
          <cell r="C43">
            <v>84.6</v>
          </cell>
          <cell r="D43">
            <v>82.5</v>
          </cell>
          <cell r="E43">
            <v>75.5</v>
          </cell>
          <cell r="F43" t="str">
            <v>Public</v>
          </cell>
          <cell r="G43">
            <v>4.54</v>
          </cell>
          <cell r="H43">
            <v>29.44</v>
          </cell>
        </row>
        <row r="44">
          <cell r="A44" t="str">
            <v>9830538T</v>
          </cell>
          <cell r="B44" t="str">
            <v>CLG</v>
          </cell>
          <cell r="C44">
            <v>86.3</v>
          </cell>
          <cell r="D44">
            <v>82.5</v>
          </cell>
          <cell r="E44">
            <v>75.5</v>
          </cell>
          <cell r="F44" t="str">
            <v>Public</v>
          </cell>
          <cell r="G44">
            <v>5.55</v>
          </cell>
          <cell r="H44">
            <v>40.630000000000003</v>
          </cell>
        </row>
        <row r="45">
          <cell r="A45" t="str">
            <v>9830616C</v>
          </cell>
          <cell r="B45" t="str">
            <v>CLG</v>
          </cell>
          <cell r="C45">
            <v>90</v>
          </cell>
          <cell r="D45">
            <v>82.5</v>
          </cell>
          <cell r="E45">
            <v>75.5</v>
          </cell>
          <cell r="F45" t="str">
            <v>Public</v>
          </cell>
          <cell r="G45">
            <v>3.27</v>
          </cell>
          <cell r="H45">
            <v>32.56</v>
          </cell>
        </row>
        <row r="46">
          <cell r="A46" t="str">
            <v>9830624L</v>
          </cell>
          <cell r="B46" t="str">
            <v>CLG</v>
          </cell>
          <cell r="C46">
            <v>78</v>
          </cell>
          <cell r="D46">
            <v>82.5</v>
          </cell>
          <cell r="E46">
            <v>75.5</v>
          </cell>
          <cell r="F46" t="str">
            <v>Public</v>
          </cell>
          <cell r="G46">
            <v>7.08</v>
          </cell>
          <cell r="H46">
            <v>32.130000000000003</v>
          </cell>
        </row>
        <row r="47">
          <cell r="A47" t="str">
            <v>9830625M</v>
          </cell>
          <cell r="B47" t="str">
            <v>CLG</v>
          </cell>
          <cell r="C47">
            <v>90.1</v>
          </cell>
          <cell r="D47">
            <v>82.5</v>
          </cell>
          <cell r="E47">
            <v>75.5</v>
          </cell>
          <cell r="F47" t="str">
            <v>Public</v>
          </cell>
          <cell r="G47">
            <v>3.63</v>
          </cell>
          <cell r="H47">
            <v>36.79</v>
          </cell>
        </row>
        <row r="48">
          <cell r="A48" t="str">
            <v>9830626N</v>
          </cell>
          <cell r="B48" t="str">
            <v>CLG</v>
          </cell>
          <cell r="C48">
            <v>81.2</v>
          </cell>
          <cell r="D48">
            <v>82.5</v>
          </cell>
          <cell r="E48">
            <v>75.5</v>
          </cell>
          <cell r="F48" t="str">
            <v>Public</v>
          </cell>
          <cell r="G48">
            <v>4.58</v>
          </cell>
          <cell r="H48">
            <v>24.34</v>
          </cell>
        </row>
        <row r="49">
          <cell r="A49" t="str">
            <v>9830632V</v>
          </cell>
          <cell r="B49" t="str">
            <v>CLG</v>
          </cell>
          <cell r="C49">
            <v>56.9</v>
          </cell>
          <cell r="D49">
            <v>82.5</v>
          </cell>
          <cell r="E49">
            <v>75.5</v>
          </cell>
          <cell r="F49" t="str">
            <v>Public</v>
          </cell>
          <cell r="G49">
            <v>5.3</v>
          </cell>
          <cell r="H49">
            <v>12.3</v>
          </cell>
        </row>
        <row r="50">
          <cell r="A50" t="str">
            <v>9830639C</v>
          </cell>
          <cell r="B50" t="str">
            <v>CLG</v>
          </cell>
          <cell r="C50">
            <v>48</v>
          </cell>
          <cell r="D50">
            <v>82.5</v>
          </cell>
          <cell r="E50">
            <v>75.5</v>
          </cell>
          <cell r="F50" t="str">
            <v>Public</v>
          </cell>
          <cell r="G50">
            <v>4.34</v>
          </cell>
          <cell r="H50">
            <v>8.34</v>
          </cell>
        </row>
        <row r="51">
          <cell r="A51" t="str">
            <v>9830640D</v>
          </cell>
          <cell r="B51" t="str">
            <v>CLG</v>
          </cell>
          <cell r="C51">
            <v>84.1</v>
          </cell>
          <cell r="D51">
            <v>82.5</v>
          </cell>
          <cell r="E51">
            <v>75.5</v>
          </cell>
          <cell r="F51" t="str">
            <v>Public</v>
          </cell>
          <cell r="G51">
            <v>8.24</v>
          </cell>
          <cell r="H51">
            <v>51.8</v>
          </cell>
        </row>
        <row r="52">
          <cell r="A52" t="str">
            <v>9830649N</v>
          </cell>
          <cell r="B52" t="str">
            <v>CLG</v>
          </cell>
          <cell r="C52">
            <v>89.5</v>
          </cell>
          <cell r="D52">
            <v>82.5</v>
          </cell>
          <cell r="E52">
            <v>75.5</v>
          </cell>
          <cell r="F52" t="str">
            <v>Public</v>
          </cell>
          <cell r="G52">
            <v>3.62</v>
          </cell>
          <cell r="H52">
            <v>34.479999999999997</v>
          </cell>
        </row>
        <row r="53">
          <cell r="A53" t="str">
            <v>9830656W</v>
          </cell>
          <cell r="B53" t="str">
            <v>CLG</v>
          </cell>
          <cell r="C53">
            <v>83.5</v>
          </cell>
          <cell r="D53">
            <v>82.5</v>
          </cell>
          <cell r="E53">
            <v>75.5</v>
          </cell>
          <cell r="F53" t="str">
            <v>Public</v>
          </cell>
          <cell r="G53">
            <v>5.78</v>
          </cell>
          <cell r="H53">
            <v>34.950000000000003</v>
          </cell>
        </row>
        <row r="54">
          <cell r="A54" t="str">
            <v>9830681Y</v>
          </cell>
          <cell r="B54" t="str">
            <v>CLG</v>
          </cell>
          <cell r="C54">
            <v>89.8</v>
          </cell>
          <cell r="D54">
            <v>82.5</v>
          </cell>
          <cell r="E54">
            <v>75.5</v>
          </cell>
          <cell r="F54" t="str">
            <v>Public</v>
          </cell>
          <cell r="G54">
            <v>4.24</v>
          </cell>
          <cell r="H54">
            <v>41.46</v>
          </cell>
        </row>
        <row r="55">
          <cell r="A55" t="str">
            <v>9830691J</v>
          </cell>
          <cell r="B55" t="str">
            <v>CLG</v>
          </cell>
          <cell r="C55">
            <v>84.9</v>
          </cell>
          <cell r="D55">
            <v>82.5</v>
          </cell>
          <cell r="E55">
            <v>75.5</v>
          </cell>
          <cell r="F55" t="str">
            <v>Public</v>
          </cell>
          <cell r="G55">
            <v>4.63</v>
          </cell>
          <cell r="H55">
            <v>30.6</v>
          </cell>
        </row>
        <row r="56">
          <cell r="A56" t="str">
            <v>9830698S</v>
          </cell>
          <cell r="B56" t="str">
            <v>CLG</v>
          </cell>
          <cell r="C56">
            <v>89</v>
          </cell>
          <cell r="D56">
            <v>82.5</v>
          </cell>
          <cell r="E56">
            <v>75.5</v>
          </cell>
          <cell r="F56" t="str">
            <v>Public</v>
          </cell>
          <cell r="G56">
            <v>3.05</v>
          </cell>
          <cell r="H56">
            <v>27.85</v>
          </cell>
        </row>
        <row r="57">
          <cell r="A57" t="str">
            <v>9830002K</v>
          </cell>
          <cell r="B57" t="str">
            <v>LGT</v>
          </cell>
          <cell r="C57">
            <v>91.2</v>
          </cell>
          <cell r="D57">
            <v>89.5</v>
          </cell>
          <cell r="E57">
            <v>86.1</v>
          </cell>
          <cell r="F57" t="str">
            <v>Public</v>
          </cell>
          <cell r="G57">
            <v>12.29</v>
          </cell>
          <cell r="H57">
            <v>139.13</v>
          </cell>
        </row>
        <row r="58">
          <cell r="A58" t="str">
            <v>9830003L</v>
          </cell>
          <cell r="B58" t="str">
            <v>LGT</v>
          </cell>
          <cell r="C58">
            <v>88.8</v>
          </cell>
          <cell r="D58">
            <v>89.5</v>
          </cell>
          <cell r="E58">
            <v>86.1</v>
          </cell>
          <cell r="F58" t="str">
            <v>Public</v>
          </cell>
          <cell r="G58">
            <v>18.850000000000001</v>
          </cell>
          <cell r="H58">
            <v>168.54</v>
          </cell>
        </row>
        <row r="59">
          <cell r="A59" t="str">
            <v>9830261S</v>
          </cell>
          <cell r="B59" t="str">
            <v>LGT</v>
          </cell>
          <cell r="C59">
            <v>74.8</v>
          </cell>
          <cell r="D59">
            <v>73.5</v>
          </cell>
          <cell r="E59">
            <v>86.1</v>
          </cell>
          <cell r="F59" t="str">
            <v>Privé</v>
          </cell>
          <cell r="G59">
            <v>21.55</v>
          </cell>
          <cell r="H59">
            <v>85.65</v>
          </cell>
        </row>
        <row r="60">
          <cell r="A60" t="str">
            <v>9830377T</v>
          </cell>
          <cell r="B60" t="str">
            <v>LGT</v>
          </cell>
          <cell r="C60">
            <v>70.400000000000006</v>
          </cell>
          <cell r="D60">
            <v>73.5</v>
          </cell>
          <cell r="E60">
            <v>86.1</v>
          </cell>
          <cell r="F60" t="str">
            <v>Privé</v>
          </cell>
          <cell r="G60">
            <v>15.04</v>
          </cell>
          <cell r="H60">
            <v>50.82</v>
          </cell>
        </row>
        <row r="61">
          <cell r="A61" t="str">
            <v>9830483H</v>
          </cell>
          <cell r="B61" t="str">
            <v>LGT</v>
          </cell>
          <cell r="C61">
            <v>70.400000000000006</v>
          </cell>
          <cell r="D61">
            <v>89.5</v>
          </cell>
          <cell r="E61">
            <v>86.1</v>
          </cell>
          <cell r="F61" t="str">
            <v>Public</v>
          </cell>
          <cell r="G61">
            <v>15.94</v>
          </cell>
          <cell r="H61">
            <v>53.85</v>
          </cell>
        </row>
        <row r="62">
          <cell r="A62" t="str">
            <v>9830504F</v>
          </cell>
          <cell r="B62" t="str">
            <v>LGT</v>
          </cell>
          <cell r="C62">
            <v>74.400000000000006</v>
          </cell>
          <cell r="D62">
            <v>73.5</v>
          </cell>
          <cell r="E62">
            <v>86.1</v>
          </cell>
          <cell r="F62" t="str">
            <v>Privé</v>
          </cell>
          <cell r="G62">
            <v>12.02</v>
          </cell>
          <cell r="H62">
            <v>46.89</v>
          </cell>
        </row>
        <row r="63">
          <cell r="A63" t="str">
            <v>9830507J</v>
          </cell>
          <cell r="B63" t="str">
            <v>LGT</v>
          </cell>
          <cell r="C63">
            <v>88.4</v>
          </cell>
          <cell r="D63">
            <v>89.5</v>
          </cell>
          <cell r="E63">
            <v>86.1</v>
          </cell>
          <cell r="F63" t="str">
            <v>Public</v>
          </cell>
          <cell r="G63">
            <v>2.94</v>
          </cell>
          <cell r="H63">
            <v>25.25</v>
          </cell>
        </row>
        <row r="64">
          <cell r="A64" t="str">
            <v>9830557N</v>
          </cell>
          <cell r="B64" t="str">
            <v>LGT</v>
          </cell>
          <cell r="C64">
            <v>96.1</v>
          </cell>
          <cell r="D64">
            <v>89.5</v>
          </cell>
          <cell r="E64">
            <v>86.1</v>
          </cell>
          <cell r="F64" t="str">
            <v>Public</v>
          </cell>
          <cell r="G64">
            <v>5.67</v>
          </cell>
          <cell r="H64">
            <v>144.44999999999999</v>
          </cell>
        </row>
        <row r="65">
          <cell r="A65" t="str">
            <v>9830635Y</v>
          </cell>
          <cell r="B65" t="str">
            <v>LGT</v>
          </cell>
          <cell r="C65">
            <v>87.7</v>
          </cell>
          <cell r="D65">
            <v>89.5</v>
          </cell>
          <cell r="E65">
            <v>86.1</v>
          </cell>
          <cell r="F65" t="str">
            <v>Public</v>
          </cell>
          <cell r="G65">
            <v>8.15</v>
          </cell>
          <cell r="H65">
            <v>66.150000000000006</v>
          </cell>
        </row>
        <row r="66">
          <cell r="A66" t="str">
            <v>9830693L</v>
          </cell>
          <cell r="B66" t="str">
            <v>LGT</v>
          </cell>
          <cell r="C66">
            <v>90.8</v>
          </cell>
          <cell r="D66">
            <v>89.5</v>
          </cell>
          <cell r="E66">
            <v>86.1</v>
          </cell>
          <cell r="F66" t="str">
            <v>Public</v>
          </cell>
          <cell r="G66">
            <v>6.93</v>
          </cell>
          <cell r="H66">
            <v>75.34</v>
          </cell>
        </row>
        <row r="67">
          <cell r="A67" t="str">
            <v>9830003L</v>
          </cell>
          <cell r="B67" t="str">
            <v>LP</v>
          </cell>
          <cell r="C67">
            <v>88.8</v>
          </cell>
          <cell r="D67">
            <v>87.6</v>
          </cell>
          <cell r="E67">
            <v>81.3</v>
          </cell>
          <cell r="F67" t="str">
            <v>Public</v>
          </cell>
          <cell r="G67">
            <v>18.850000000000001</v>
          </cell>
          <cell r="H67">
            <v>168.54</v>
          </cell>
        </row>
        <row r="68">
          <cell r="A68" t="str">
            <v>9830006P</v>
          </cell>
          <cell r="B68" t="str">
            <v>LP</v>
          </cell>
          <cell r="C68">
            <v>92.7</v>
          </cell>
          <cell r="D68">
            <v>87.6</v>
          </cell>
          <cell r="E68">
            <v>81.3</v>
          </cell>
          <cell r="F68" t="str">
            <v>Public</v>
          </cell>
          <cell r="G68">
            <v>8.69</v>
          </cell>
          <cell r="H68">
            <v>118.99</v>
          </cell>
        </row>
        <row r="69">
          <cell r="A69" t="str">
            <v>9830269A</v>
          </cell>
          <cell r="B69" t="str">
            <v>LP</v>
          </cell>
          <cell r="C69">
            <v>66</v>
          </cell>
          <cell r="D69">
            <v>69.8</v>
          </cell>
          <cell r="E69">
            <v>81.3</v>
          </cell>
          <cell r="F69" t="str">
            <v>Privé</v>
          </cell>
          <cell r="G69">
            <v>15.05</v>
          </cell>
          <cell r="H69">
            <v>44.3</v>
          </cell>
        </row>
        <row r="70">
          <cell r="A70" t="str">
            <v>9830270B</v>
          </cell>
          <cell r="B70" t="str">
            <v>LP</v>
          </cell>
          <cell r="C70">
            <v>66.7</v>
          </cell>
          <cell r="D70">
            <v>69.8</v>
          </cell>
          <cell r="E70">
            <v>81.3</v>
          </cell>
          <cell r="F70" t="str">
            <v>Privé</v>
          </cell>
          <cell r="G70">
            <v>21.86</v>
          </cell>
          <cell r="H70">
            <v>65.67</v>
          </cell>
        </row>
        <row r="71">
          <cell r="A71" t="str">
            <v>9830271C</v>
          </cell>
          <cell r="B71" t="str">
            <v>LP</v>
          </cell>
          <cell r="C71">
            <v>80.2</v>
          </cell>
          <cell r="D71">
            <v>69.8</v>
          </cell>
          <cell r="E71">
            <v>81.3</v>
          </cell>
          <cell r="F71" t="str">
            <v>Privé</v>
          </cell>
          <cell r="G71">
            <v>11.5</v>
          </cell>
          <cell r="H71">
            <v>58.22</v>
          </cell>
        </row>
        <row r="72">
          <cell r="A72" t="str">
            <v>9830272D</v>
          </cell>
          <cell r="B72" t="str">
            <v>LP</v>
          </cell>
          <cell r="C72">
            <v>72.2</v>
          </cell>
          <cell r="D72">
            <v>69.8</v>
          </cell>
          <cell r="E72">
            <v>81.3</v>
          </cell>
          <cell r="F72" t="str">
            <v>Privé</v>
          </cell>
          <cell r="G72">
            <v>9.83</v>
          </cell>
          <cell r="H72">
            <v>35.32</v>
          </cell>
        </row>
        <row r="73">
          <cell r="A73" t="str">
            <v>9830273E</v>
          </cell>
          <cell r="B73" t="str">
            <v>LP</v>
          </cell>
          <cell r="C73">
            <v>46.6</v>
          </cell>
          <cell r="D73">
            <v>69.8</v>
          </cell>
          <cell r="E73">
            <v>81.3</v>
          </cell>
          <cell r="F73" t="str">
            <v>Privé</v>
          </cell>
          <cell r="G73">
            <v>5.28</v>
          </cell>
          <cell r="H73">
            <v>9.89</v>
          </cell>
        </row>
        <row r="74">
          <cell r="A74" t="str">
            <v>9830294C</v>
          </cell>
          <cell r="B74" t="str">
            <v>LP</v>
          </cell>
          <cell r="C74">
            <v>85.8</v>
          </cell>
          <cell r="D74">
            <v>69.8</v>
          </cell>
          <cell r="E74">
            <v>81.3</v>
          </cell>
          <cell r="F74" t="str">
            <v>Privé</v>
          </cell>
          <cell r="G74">
            <v>5.56</v>
          </cell>
          <cell r="H74">
            <v>39.25</v>
          </cell>
        </row>
        <row r="75">
          <cell r="A75" t="str">
            <v>9830299H</v>
          </cell>
          <cell r="B75" t="str">
            <v>LP</v>
          </cell>
          <cell r="C75">
            <v>22.4</v>
          </cell>
          <cell r="D75">
            <v>69.8</v>
          </cell>
          <cell r="E75">
            <v>81.3</v>
          </cell>
          <cell r="F75" t="str">
            <v>Privé</v>
          </cell>
          <cell r="G75">
            <v>6.17</v>
          </cell>
          <cell r="H75">
            <v>7.95</v>
          </cell>
        </row>
        <row r="76">
          <cell r="A76" t="str">
            <v>9830306R</v>
          </cell>
          <cell r="B76" t="str">
            <v>LP</v>
          </cell>
          <cell r="C76">
            <v>90.1</v>
          </cell>
          <cell r="D76">
            <v>87.6</v>
          </cell>
          <cell r="E76">
            <v>81.3</v>
          </cell>
          <cell r="F76" t="str">
            <v>Public</v>
          </cell>
          <cell r="G76">
            <v>9.59</v>
          </cell>
          <cell r="H76">
            <v>96.42</v>
          </cell>
        </row>
        <row r="77">
          <cell r="A77" t="str">
            <v>9830377T</v>
          </cell>
          <cell r="B77" t="str">
            <v>LP</v>
          </cell>
          <cell r="C77">
            <v>70.400000000000006</v>
          </cell>
          <cell r="D77">
            <v>69.8</v>
          </cell>
          <cell r="E77">
            <v>81.3</v>
          </cell>
          <cell r="F77" t="str">
            <v>Privé</v>
          </cell>
          <cell r="G77">
            <v>15.04</v>
          </cell>
          <cell r="H77">
            <v>50.82</v>
          </cell>
        </row>
        <row r="78">
          <cell r="A78" t="str">
            <v>9830401U</v>
          </cell>
          <cell r="B78" t="str">
            <v>LP</v>
          </cell>
          <cell r="C78">
            <v>58.8</v>
          </cell>
          <cell r="D78">
            <v>69.8</v>
          </cell>
          <cell r="E78">
            <v>81.3</v>
          </cell>
          <cell r="F78" t="str">
            <v>Privé</v>
          </cell>
          <cell r="G78">
            <v>14.44</v>
          </cell>
          <cell r="H78">
            <v>35.08</v>
          </cell>
        </row>
        <row r="79">
          <cell r="A79" t="str">
            <v>9830460H</v>
          </cell>
          <cell r="B79" t="str">
            <v>LP</v>
          </cell>
          <cell r="C79">
            <v>80.599999999999994</v>
          </cell>
          <cell r="D79">
            <v>87.6</v>
          </cell>
          <cell r="E79">
            <v>81.3</v>
          </cell>
          <cell r="F79" t="str">
            <v>Public</v>
          </cell>
          <cell r="G79">
            <v>10.039999999999999</v>
          </cell>
          <cell r="H79">
            <v>51.67</v>
          </cell>
        </row>
        <row r="80">
          <cell r="A80" t="str">
            <v>9830483H</v>
          </cell>
          <cell r="B80" t="str">
            <v>LP</v>
          </cell>
          <cell r="C80">
            <v>70.400000000000006</v>
          </cell>
          <cell r="D80">
            <v>87.6</v>
          </cell>
          <cell r="E80">
            <v>81.3</v>
          </cell>
          <cell r="F80" t="str">
            <v>Public</v>
          </cell>
          <cell r="G80">
            <v>15.94</v>
          </cell>
          <cell r="H80">
            <v>53.85</v>
          </cell>
        </row>
        <row r="81">
          <cell r="A81" t="str">
            <v>9830635Y</v>
          </cell>
          <cell r="B81" t="str">
            <v>LP</v>
          </cell>
          <cell r="C81">
            <v>87.7</v>
          </cell>
          <cell r="D81">
            <v>87.6</v>
          </cell>
          <cell r="E81">
            <v>81.3</v>
          </cell>
          <cell r="F81" t="str">
            <v>Public</v>
          </cell>
          <cell r="G81">
            <v>8.15</v>
          </cell>
          <cell r="H81">
            <v>66.150000000000006</v>
          </cell>
        </row>
        <row r="82">
          <cell r="A82" t="str">
            <v>9830693L</v>
          </cell>
          <cell r="B82" t="str">
            <v>LP</v>
          </cell>
          <cell r="C82">
            <v>90.8</v>
          </cell>
          <cell r="D82">
            <v>87.6</v>
          </cell>
          <cell r="E82">
            <v>81.3</v>
          </cell>
          <cell r="F82" t="str">
            <v>Public</v>
          </cell>
          <cell r="G82">
            <v>6.93</v>
          </cell>
          <cell r="H82">
            <v>75.34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</sheetNames>
    <sheetDataSet>
      <sheetData sheetId="0">
        <row r="2">
          <cell r="A2" t="str">
            <v>9830004M</v>
          </cell>
          <cell r="B2" t="str">
            <v>collège</v>
          </cell>
          <cell r="C2">
            <v>24.8</v>
          </cell>
          <cell r="D2">
            <v>21.5</v>
          </cell>
          <cell r="E2">
            <v>21.4</v>
          </cell>
          <cell r="F2" t="str">
            <v>1</v>
          </cell>
          <cell r="G2">
            <v>-3.9534880000000001</v>
          </cell>
        </row>
        <row r="3">
          <cell r="A3" t="str">
            <v>9830007R</v>
          </cell>
          <cell r="B3" t="str">
            <v>collège</v>
          </cell>
          <cell r="C3">
            <v>19.399999999999999</v>
          </cell>
          <cell r="D3">
            <v>21.5</v>
          </cell>
          <cell r="E3">
            <v>21.4</v>
          </cell>
          <cell r="F3" t="str">
            <v>1</v>
          </cell>
          <cell r="G3">
            <v>0.98039200000000004</v>
          </cell>
        </row>
        <row r="4">
          <cell r="A4" t="str">
            <v>9830008S</v>
          </cell>
          <cell r="B4" t="str">
            <v>collège</v>
          </cell>
          <cell r="C4">
            <v>20.7</v>
          </cell>
          <cell r="D4">
            <v>21.5</v>
          </cell>
          <cell r="E4">
            <v>21.4</v>
          </cell>
          <cell r="F4" t="str">
            <v>1</v>
          </cell>
          <cell r="G4">
            <v>0.34313700000000003</v>
          </cell>
        </row>
        <row r="5">
          <cell r="A5" t="str">
            <v>9830009T</v>
          </cell>
          <cell r="B5" t="str">
            <v>collège</v>
          </cell>
          <cell r="C5">
            <v>22.1</v>
          </cell>
          <cell r="D5">
            <v>21.5</v>
          </cell>
          <cell r="E5">
            <v>21.4</v>
          </cell>
          <cell r="F5" t="str">
            <v>1</v>
          </cell>
          <cell r="G5">
            <v>-0.81395300000000004</v>
          </cell>
        </row>
        <row r="6">
          <cell r="A6" t="str">
            <v>9830010U</v>
          </cell>
          <cell r="B6" t="str">
            <v>collège</v>
          </cell>
          <cell r="C6">
            <v>21.5</v>
          </cell>
          <cell r="D6">
            <v>21.5</v>
          </cell>
          <cell r="E6">
            <v>21.4</v>
          </cell>
          <cell r="F6" t="str">
            <v>1</v>
          </cell>
          <cell r="G6">
            <v>-0.11627899999999999</v>
          </cell>
        </row>
        <row r="7">
          <cell r="A7" t="str">
            <v>9830259P</v>
          </cell>
          <cell r="B7" t="str">
            <v>collège</v>
          </cell>
          <cell r="C7">
            <v>22.1</v>
          </cell>
          <cell r="D7">
            <v>20.9</v>
          </cell>
          <cell r="E7">
            <v>21.4</v>
          </cell>
          <cell r="F7" t="str">
            <v>2</v>
          </cell>
          <cell r="G7">
            <v>-0.81395300000000004</v>
          </cell>
        </row>
        <row r="8">
          <cell r="A8" t="str">
            <v>9830260R</v>
          </cell>
          <cell r="B8" t="str">
            <v>collège</v>
          </cell>
          <cell r="C8">
            <v>25.7</v>
          </cell>
          <cell r="D8">
            <v>20.9</v>
          </cell>
          <cell r="E8">
            <v>21.4</v>
          </cell>
          <cell r="F8" t="str">
            <v>2</v>
          </cell>
          <cell r="G8">
            <v>-5</v>
          </cell>
        </row>
        <row r="9">
          <cell r="A9" t="str">
            <v>9830263U</v>
          </cell>
          <cell r="B9" t="str">
            <v>collège</v>
          </cell>
          <cell r="C9">
            <v>23.4</v>
          </cell>
          <cell r="D9">
            <v>20.9</v>
          </cell>
          <cell r="E9">
            <v>21.4</v>
          </cell>
          <cell r="F9" t="str">
            <v>2</v>
          </cell>
          <cell r="G9">
            <v>-2.3255810000000001</v>
          </cell>
        </row>
        <row r="10">
          <cell r="A10" t="str">
            <v>9830264V</v>
          </cell>
          <cell r="B10" t="str">
            <v>collège</v>
          </cell>
          <cell r="C10">
            <v>20.6</v>
          </cell>
          <cell r="D10">
            <v>20.9</v>
          </cell>
          <cell r="E10">
            <v>21.4</v>
          </cell>
          <cell r="F10" t="str">
            <v>2</v>
          </cell>
          <cell r="G10">
            <v>0.39215699999999998</v>
          </cell>
        </row>
        <row r="11">
          <cell r="A11" t="str">
            <v>9830265W</v>
          </cell>
          <cell r="B11" t="str">
            <v>collège</v>
          </cell>
          <cell r="C11">
            <v>19</v>
          </cell>
          <cell r="D11">
            <v>20.9</v>
          </cell>
          <cell r="E11">
            <v>21.4</v>
          </cell>
          <cell r="F11" t="str">
            <v>2</v>
          </cell>
          <cell r="G11">
            <v>1.176471</v>
          </cell>
        </row>
        <row r="12">
          <cell r="A12" t="str">
            <v>9830266X</v>
          </cell>
          <cell r="B12" t="str">
            <v>collège</v>
          </cell>
          <cell r="C12">
            <v>19.2</v>
          </cell>
          <cell r="D12">
            <v>20.9</v>
          </cell>
          <cell r="E12">
            <v>21.4</v>
          </cell>
          <cell r="F12" t="str">
            <v>2</v>
          </cell>
          <cell r="G12">
            <v>1.0784309999999999</v>
          </cell>
        </row>
        <row r="13">
          <cell r="A13" t="str">
            <v>9830277J</v>
          </cell>
          <cell r="B13" t="str">
            <v>collège</v>
          </cell>
          <cell r="C13">
            <v>25.3</v>
          </cell>
          <cell r="D13">
            <v>21.5</v>
          </cell>
          <cell r="E13">
            <v>21.4</v>
          </cell>
          <cell r="F13" t="str">
            <v>1</v>
          </cell>
          <cell r="G13">
            <v>-4.5348839999999999</v>
          </cell>
        </row>
        <row r="14">
          <cell r="A14" t="str">
            <v>9830278K</v>
          </cell>
          <cell r="B14" t="str">
            <v>collège</v>
          </cell>
          <cell r="C14">
            <v>21.9</v>
          </cell>
          <cell r="D14">
            <v>21.5</v>
          </cell>
          <cell r="E14">
            <v>21.4</v>
          </cell>
          <cell r="F14" t="str">
            <v>1</v>
          </cell>
          <cell r="G14">
            <v>-0.581395</v>
          </cell>
        </row>
        <row r="15">
          <cell r="A15" t="str">
            <v>9830295D</v>
          </cell>
          <cell r="B15" t="str">
            <v>collège</v>
          </cell>
          <cell r="C15">
            <v>21.7</v>
          </cell>
          <cell r="D15">
            <v>20.9</v>
          </cell>
          <cell r="E15">
            <v>21.4</v>
          </cell>
          <cell r="F15" t="str">
            <v>2</v>
          </cell>
          <cell r="G15">
            <v>-0.34883700000000001</v>
          </cell>
        </row>
        <row r="16">
          <cell r="A16" t="str">
            <v>9830297F</v>
          </cell>
          <cell r="B16" t="str">
            <v>collège</v>
          </cell>
          <cell r="C16">
            <v>22</v>
          </cell>
          <cell r="D16">
            <v>20.9</v>
          </cell>
          <cell r="E16">
            <v>21.4</v>
          </cell>
          <cell r="F16" t="str">
            <v>2</v>
          </cell>
          <cell r="G16">
            <v>-0.69767400000000002</v>
          </cell>
        </row>
        <row r="17">
          <cell r="A17" t="str">
            <v>9830298G</v>
          </cell>
          <cell r="B17" t="str">
            <v>collège</v>
          </cell>
          <cell r="C17">
            <v>16.8</v>
          </cell>
          <cell r="D17">
            <v>20.9</v>
          </cell>
          <cell r="E17">
            <v>21.4</v>
          </cell>
          <cell r="F17" t="str">
            <v>2</v>
          </cell>
          <cell r="G17">
            <v>2.254902</v>
          </cell>
        </row>
        <row r="18">
          <cell r="A18" t="str">
            <v>9830313Y</v>
          </cell>
          <cell r="B18" t="str">
            <v>collège</v>
          </cell>
          <cell r="C18">
            <v>23</v>
          </cell>
          <cell r="D18">
            <v>20.9</v>
          </cell>
          <cell r="E18">
            <v>21.4</v>
          </cell>
          <cell r="F18" t="str">
            <v>2</v>
          </cell>
          <cell r="G18">
            <v>-1.860465</v>
          </cell>
        </row>
        <row r="19">
          <cell r="A19" t="str">
            <v>9830354T</v>
          </cell>
          <cell r="B19" t="str">
            <v>collège</v>
          </cell>
          <cell r="C19">
            <v>17.7</v>
          </cell>
          <cell r="D19">
            <v>20.9</v>
          </cell>
          <cell r="E19">
            <v>21.4</v>
          </cell>
          <cell r="F19" t="str">
            <v>2</v>
          </cell>
          <cell r="G19">
            <v>1.813725</v>
          </cell>
        </row>
        <row r="20">
          <cell r="A20" t="str">
            <v>9830355U</v>
          </cell>
          <cell r="B20" t="str">
            <v>collège</v>
          </cell>
          <cell r="C20">
            <v>19</v>
          </cell>
          <cell r="D20">
            <v>21.5</v>
          </cell>
          <cell r="E20">
            <v>21.4</v>
          </cell>
          <cell r="F20" t="str">
            <v>1</v>
          </cell>
          <cell r="G20">
            <v>1.176471</v>
          </cell>
        </row>
        <row r="21">
          <cell r="A21" t="str">
            <v>9830356V</v>
          </cell>
          <cell r="B21" t="str">
            <v>collège</v>
          </cell>
          <cell r="C21">
            <v>23.8</v>
          </cell>
          <cell r="D21">
            <v>21.5</v>
          </cell>
          <cell r="E21">
            <v>21.4</v>
          </cell>
          <cell r="F21" t="str">
            <v>1</v>
          </cell>
          <cell r="G21">
            <v>-2.7906979999999999</v>
          </cell>
        </row>
        <row r="22">
          <cell r="A22" t="str">
            <v>9830357W</v>
          </cell>
          <cell r="B22" t="str">
            <v>collège</v>
          </cell>
          <cell r="C22">
            <v>18.7</v>
          </cell>
          <cell r="D22">
            <v>21.5</v>
          </cell>
          <cell r="E22">
            <v>21.4</v>
          </cell>
          <cell r="F22" t="str">
            <v>1</v>
          </cell>
          <cell r="G22">
            <v>1.323529</v>
          </cell>
        </row>
        <row r="23">
          <cell r="A23" t="str">
            <v>9830381X</v>
          </cell>
          <cell r="B23" t="str">
            <v>collège</v>
          </cell>
          <cell r="C23">
            <v>21.5</v>
          </cell>
          <cell r="D23">
            <v>20.9</v>
          </cell>
          <cell r="E23">
            <v>21.4</v>
          </cell>
          <cell r="F23" t="str">
            <v>2</v>
          </cell>
          <cell r="G23">
            <v>-0.11627899999999999</v>
          </cell>
        </row>
        <row r="24">
          <cell r="A24" t="str">
            <v>9830382Y</v>
          </cell>
          <cell r="B24" t="str">
            <v>collège</v>
          </cell>
          <cell r="C24">
            <v>24.8</v>
          </cell>
          <cell r="D24">
            <v>20.9</v>
          </cell>
          <cell r="E24">
            <v>21.4</v>
          </cell>
          <cell r="F24" t="str">
            <v>2</v>
          </cell>
          <cell r="G24">
            <v>-3.9534880000000001</v>
          </cell>
        </row>
        <row r="25">
          <cell r="A25" t="str">
            <v>9830384A</v>
          </cell>
          <cell r="B25" t="str">
            <v>collège</v>
          </cell>
          <cell r="C25">
            <v>19.2</v>
          </cell>
          <cell r="D25">
            <v>21.5</v>
          </cell>
          <cell r="E25">
            <v>21.4</v>
          </cell>
          <cell r="F25" t="str">
            <v>1</v>
          </cell>
          <cell r="G25">
            <v>1.0784309999999999</v>
          </cell>
        </row>
        <row r="26">
          <cell r="A26" t="str">
            <v>9830392J</v>
          </cell>
          <cell r="B26" t="str">
            <v>collège</v>
          </cell>
          <cell r="C26">
            <v>17.399999999999999</v>
          </cell>
          <cell r="D26">
            <v>20.9</v>
          </cell>
          <cell r="E26">
            <v>21.4</v>
          </cell>
          <cell r="F26" t="str">
            <v>2</v>
          </cell>
          <cell r="G26">
            <v>1.9607840000000001</v>
          </cell>
        </row>
        <row r="27">
          <cell r="A27" t="str">
            <v>9830400T</v>
          </cell>
          <cell r="B27" t="str">
            <v>collège</v>
          </cell>
          <cell r="C27">
            <v>17</v>
          </cell>
          <cell r="D27">
            <v>20.9</v>
          </cell>
          <cell r="E27">
            <v>21.4</v>
          </cell>
          <cell r="F27" t="str">
            <v>2</v>
          </cell>
          <cell r="G27">
            <v>2.156863</v>
          </cell>
        </row>
        <row r="28">
          <cell r="A28" t="str">
            <v>9830414H</v>
          </cell>
          <cell r="B28" t="str">
            <v>collège</v>
          </cell>
          <cell r="C28">
            <v>18.899999999999999</v>
          </cell>
          <cell r="D28">
            <v>21.5</v>
          </cell>
          <cell r="E28">
            <v>21.4</v>
          </cell>
          <cell r="F28" t="str">
            <v>1</v>
          </cell>
          <cell r="G28">
            <v>1.22549</v>
          </cell>
        </row>
        <row r="29">
          <cell r="A29" t="str">
            <v>9830418M</v>
          </cell>
          <cell r="B29" t="str">
            <v>collège</v>
          </cell>
          <cell r="C29">
            <v>15.2</v>
          </cell>
          <cell r="D29">
            <v>21.5</v>
          </cell>
          <cell r="E29">
            <v>21.4</v>
          </cell>
          <cell r="F29" t="str">
            <v>1</v>
          </cell>
          <cell r="G29">
            <v>3.0392160000000001</v>
          </cell>
        </row>
        <row r="30">
          <cell r="A30" t="str">
            <v>9830419N</v>
          </cell>
          <cell r="B30" t="str">
            <v>collège</v>
          </cell>
          <cell r="C30">
            <v>19.3</v>
          </cell>
          <cell r="D30">
            <v>21.5</v>
          </cell>
          <cell r="E30">
            <v>21.4</v>
          </cell>
          <cell r="F30" t="str">
            <v>1</v>
          </cell>
          <cell r="G30">
            <v>1.029412</v>
          </cell>
        </row>
        <row r="31">
          <cell r="A31" t="str">
            <v>9830420P</v>
          </cell>
          <cell r="B31" t="str">
            <v>collège</v>
          </cell>
          <cell r="C31">
            <v>19.2</v>
          </cell>
          <cell r="D31">
            <v>20.9</v>
          </cell>
          <cell r="E31">
            <v>21.4</v>
          </cell>
          <cell r="F31" t="str">
            <v>2</v>
          </cell>
          <cell r="G31">
            <v>1.0784309999999999</v>
          </cell>
        </row>
        <row r="32">
          <cell r="A32" t="str">
            <v>9830431B</v>
          </cell>
          <cell r="B32" t="str">
            <v>collège</v>
          </cell>
          <cell r="C32">
            <v>17.899999999999999</v>
          </cell>
          <cell r="D32">
            <v>20.9</v>
          </cell>
          <cell r="E32">
            <v>21.4</v>
          </cell>
          <cell r="F32" t="str">
            <v>2</v>
          </cell>
          <cell r="G32">
            <v>1.715686</v>
          </cell>
        </row>
        <row r="33">
          <cell r="A33" t="str">
            <v>9830432C</v>
          </cell>
          <cell r="B33" t="str">
            <v>collège</v>
          </cell>
          <cell r="C33">
            <v>19.8</v>
          </cell>
          <cell r="D33">
            <v>20.9</v>
          </cell>
          <cell r="E33">
            <v>21.4</v>
          </cell>
          <cell r="F33" t="str">
            <v>2</v>
          </cell>
          <cell r="G33">
            <v>0.78431399999999996</v>
          </cell>
        </row>
        <row r="34">
          <cell r="A34" t="str">
            <v>9830447U</v>
          </cell>
          <cell r="B34" t="str">
            <v>collège</v>
          </cell>
          <cell r="C34">
            <v>17.600000000000001</v>
          </cell>
          <cell r="D34">
            <v>20.9</v>
          </cell>
          <cell r="E34">
            <v>21.4</v>
          </cell>
          <cell r="F34" t="str">
            <v>2</v>
          </cell>
          <cell r="G34">
            <v>1.8627450000000001</v>
          </cell>
        </row>
        <row r="35">
          <cell r="A35" t="str">
            <v>9830472W</v>
          </cell>
          <cell r="B35" t="str">
            <v>collège</v>
          </cell>
          <cell r="C35">
            <v>11.2</v>
          </cell>
          <cell r="D35">
            <v>20.9</v>
          </cell>
          <cell r="E35">
            <v>21.4</v>
          </cell>
          <cell r="F35" t="str">
            <v>2</v>
          </cell>
          <cell r="G35">
            <v>5</v>
          </cell>
        </row>
        <row r="36">
          <cell r="A36" t="str">
            <v>9830474Y</v>
          </cell>
          <cell r="B36" t="str">
            <v>collège</v>
          </cell>
          <cell r="C36">
            <v>20.3</v>
          </cell>
          <cell r="D36">
            <v>21.5</v>
          </cell>
          <cell r="E36">
            <v>21.4</v>
          </cell>
          <cell r="F36" t="str">
            <v>1</v>
          </cell>
          <cell r="G36">
            <v>0.53921600000000003</v>
          </cell>
        </row>
        <row r="37">
          <cell r="A37" t="str">
            <v>9830477B</v>
          </cell>
          <cell r="B37" t="str">
            <v>collège</v>
          </cell>
          <cell r="C37">
            <v>21.2</v>
          </cell>
          <cell r="D37">
            <v>21.5</v>
          </cell>
          <cell r="E37">
            <v>21.4</v>
          </cell>
          <cell r="F37" t="str">
            <v>1</v>
          </cell>
          <cell r="G37">
            <v>9.8039000000000001E-2</v>
          </cell>
        </row>
        <row r="38">
          <cell r="A38" t="str">
            <v>9830482G</v>
          </cell>
          <cell r="B38" t="str">
            <v>collège</v>
          </cell>
          <cell r="C38">
            <v>18</v>
          </cell>
          <cell r="D38">
            <v>21.5</v>
          </cell>
          <cell r="E38">
            <v>21.4</v>
          </cell>
          <cell r="F38" t="str">
            <v>1</v>
          </cell>
          <cell r="G38">
            <v>1.6666669999999999</v>
          </cell>
        </row>
        <row r="39">
          <cell r="A39" t="str">
            <v>9830493U</v>
          </cell>
          <cell r="B39" t="str">
            <v>collège</v>
          </cell>
          <cell r="C39">
            <v>18.899999999999999</v>
          </cell>
          <cell r="D39">
            <v>21.5</v>
          </cell>
          <cell r="E39">
            <v>21.4</v>
          </cell>
          <cell r="F39" t="str">
            <v>1</v>
          </cell>
          <cell r="G39">
            <v>1.22549</v>
          </cell>
        </row>
        <row r="40">
          <cell r="A40" t="str">
            <v>9830518W</v>
          </cell>
          <cell r="B40" t="str">
            <v>collège</v>
          </cell>
          <cell r="C40">
            <v>20.2</v>
          </cell>
          <cell r="D40">
            <v>20.9</v>
          </cell>
          <cell r="E40">
            <v>21.4</v>
          </cell>
          <cell r="F40" t="str">
            <v>2</v>
          </cell>
          <cell r="G40">
            <v>0.58823499999999995</v>
          </cell>
        </row>
        <row r="41">
          <cell r="A41" t="str">
            <v>9830522A</v>
          </cell>
          <cell r="B41" t="str">
            <v>collège</v>
          </cell>
          <cell r="C41">
            <v>20</v>
          </cell>
          <cell r="D41">
            <v>21.5</v>
          </cell>
          <cell r="E41">
            <v>21.4</v>
          </cell>
          <cell r="F41" t="str">
            <v>1</v>
          </cell>
          <cell r="G41">
            <v>0.68627499999999997</v>
          </cell>
        </row>
        <row r="42">
          <cell r="A42" t="str">
            <v>9830524C</v>
          </cell>
          <cell r="B42" t="str">
            <v>collège</v>
          </cell>
          <cell r="C42">
            <v>20.6</v>
          </cell>
          <cell r="D42">
            <v>21.5</v>
          </cell>
          <cell r="E42">
            <v>21.4</v>
          </cell>
          <cell r="F42" t="str">
            <v>1</v>
          </cell>
          <cell r="G42">
            <v>0.39215699999999998</v>
          </cell>
        </row>
        <row r="43">
          <cell r="A43" t="str">
            <v>9830538T</v>
          </cell>
          <cell r="B43" t="str">
            <v>collège</v>
          </cell>
          <cell r="C43">
            <v>22.1</v>
          </cell>
          <cell r="D43">
            <v>21.5</v>
          </cell>
          <cell r="E43">
            <v>21.4</v>
          </cell>
          <cell r="F43" t="str">
            <v>1</v>
          </cell>
          <cell r="G43">
            <v>-0.81395300000000004</v>
          </cell>
        </row>
        <row r="44">
          <cell r="A44" t="str">
            <v>9830616C</v>
          </cell>
          <cell r="B44" t="str">
            <v>collège</v>
          </cell>
          <cell r="C44">
            <v>20.399999999999999</v>
          </cell>
          <cell r="D44">
            <v>21.5</v>
          </cell>
          <cell r="E44">
            <v>21.4</v>
          </cell>
          <cell r="F44" t="str">
            <v>1</v>
          </cell>
          <cell r="G44">
            <v>0.49019600000000002</v>
          </cell>
        </row>
        <row r="45">
          <cell r="A45" t="str">
            <v>9830624L</v>
          </cell>
          <cell r="B45" t="str">
            <v>collège</v>
          </cell>
          <cell r="C45">
            <v>23.8</v>
          </cell>
          <cell r="D45">
            <v>21.5</v>
          </cell>
          <cell r="E45">
            <v>21.4</v>
          </cell>
          <cell r="F45" t="str">
            <v>1</v>
          </cell>
          <cell r="G45">
            <v>-2.7906979999999999</v>
          </cell>
        </row>
        <row r="46">
          <cell r="A46" t="str">
            <v>9830625M</v>
          </cell>
          <cell r="B46" t="str">
            <v>collège</v>
          </cell>
          <cell r="C46">
            <v>18.600000000000001</v>
          </cell>
          <cell r="D46">
            <v>21.5</v>
          </cell>
          <cell r="E46">
            <v>21.4</v>
          </cell>
          <cell r="F46" t="str">
            <v>1</v>
          </cell>
          <cell r="G46">
            <v>1.372549</v>
          </cell>
        </row>
        <row r="47">
          <cell r="A47" t="str">
            <v>9830626N</v>
          </cell>
          <cell r="B47" t="str">
            <v>collège</v>
          </cell>
          <cell r="C47">
            <v>21</v>
          </cell>
          <cell r="D47">
            <v>21.5</v>
          </cell>
          <cell r="E47">
            <v>21.4</v>
          </cell>
          <cell r="F47" t="str">
            <v>1</v>
          </cell>
          <cell r="G47">
            <v>0.196078</v>
          </cell>
        </row>
        <row r="48">
          <cell r="A48" t="str">
            <v>9830632V</v>
          </cell>
          <cell r="B48" t="str">
            <v>collège</v>
          </cell>
          <cell r="C48">
            <v>19.7</v>
          </cell>
          <cell r="D48">
            <v>21.5</v>
          </cell>
          <cell r="E48">
            <v>21.4</v>
          </cell>
          <cell r="F48" t="str">
            <v>1</v>
          </cell>
          <cell r="G48">
            <v>0.83333299999999999</v>
          </cell>
        </row>
        <row r="49">
          <cell r="A49" t="str">
            <v>9830639C</v>
          </cell>
          <cell r="B49" t="str">
            <v>collège</v>
          </cell>
          <cell r="C49">
            <v>20.8</v>
          </cell>
          <cell r="D49">
            <v>21.5</v>
          </cell>
          <cell r="E49">
            <v>21.4</v>
          </cell>
          <cell r="F49" t="str">
            <v>1</v>
          </cell>
          <cell r="G49">
            <v>0.29411799999999999</v>
          </cell>
        </row>
        <row r="50">
          <cell r="A50" t="str">
            <v>9830640D</v>
          </cell>
          <cell r="B50" t="str">
            <v>collège</v>
          </cell>
          <cell r="C50">
            <v>22.6</v>
          </cell>
          <cell r="D50">
            <v>21.5</v>
          </cell>
          <cell r="E50">
            <v>21.4</v>
          </cell>
          <cell r="F50" t="str">
            <v>1</v>
          </cell>
          <cell r="G50">
            <v>-1.395349</v>
          </cell>
        </row>
        <row r="51">
          <cell r="A51" t="str">
            <v>9830649N</v>
          </cell>
          <cell r="B51" t="str">
            <v>collège</v>
          </cell>
          <cell r="C51">
            <v>21</v>
          </cell>
          <cell r="D51">
            <v>21.5</v>
          </cell>
          <cell r="E51">
            <v>21.4</v>
          </cell>
          <cell r="F51" t="str">
            <v>1</v>
          </cell>
          <cell r="G51">
            <v>0.196078</v>
          </cell>
        </row>
        <row r="52">
          <cell r="A52" t="str">
            <v>9830656W</v>
          </cell>
          <cell r="B52" t="str">
            <v>collège</v>
          </cell>
          <cell r="C52">
            <v>24.2</v>
          </cell>
          <cell r="D52">
            <v>21.5</v>
          </cell>
          <cell r="E52">
            <v>21.4</v>
          </cell>
          <cell r="F52" t="str">
            <v>1</v>
          </cell>
          <cell r="G52">
            <v>-3.255814</v>
          </cell>
        </row>
        <row r="53">
          <cell r="A53" t="str">
            <v>9830681Y</v>
          </cell>
          <cell r="B53" t="str">
            <v>collège</v>
          </cell>
          <cell r="C53">
            <v>24.4</v>
          </cell>
          <cell r="D53">
            <v>21.5</v>
          </cell>
          <cell r="E53">
            <v>21.4</v>
          </cell>
          <cell r="F53" t="str">
            <v>1</v>
          </cell>
          <cell r="G53">
            <v>-3.488372</v>
          </cell>
        </row>
        <row r="54">
          <cell r="A54" t="str">
            <v>9830691J</v>
          </cell>
          <cell r="B54" t="str">
            <v>collège</v>
          </cell>
          <cell r="C54">
            <v>22.7</v>
          </cell>
          <cell r="D54">
            <v>21.5</v>
          </cell>
          <cell r="E54">
            <v>21.4</v>
          </cell>
          <cell r="F54" t="str">
            <v>1</v>
          </cell>
          <cell r="G54">
            <v>-1.511628</v>
          </cell>
        </row>
        <row r="55">
          <cell r="A55" t="str">
            <v>9830698S</v>
          </cell>
          <cell r="B55" t="str">
            <v>collège</v>
          </cell>
          <cell r="C55">
            <v>23.8</v>
          </cell>
          <cell r="D55">
            <v>21.5</v>
          </cell>
          <cell r="E55">
            <v>21.4</v>
          </cell>
          <cell r="F55" t="str">
            <v>1</v>
          </cell>
          <cell r="G55">
            <v>-2.7906979999999999</v>
          </cell>
        </row>
        <row r="56">
          <cell r="A56" t="str">
            <v>9830002K</v>
          </cell>
          <cell r="B56" t="str">
            <v>lyc GT</v>
          </cell>
          <cell r="C56">
            <v>28.7</v>
          </cell>
          <cell r="D56">
            <v>26.2</v>
          </cell>
          <cell r="E56">
            <v>26.6</v>
          </cell>
          <cell r="F56" t="str">
            <v>1</v>
          </cell>
          <cell r="G56">
            <v>-4.375</v>
          </cell>
        </row>
        <row r="57">
          <cell r="A57" t="str">
            <v>9830003L</v>
          </cell>
          <cell r="B57" t="str">
            <v>lyc GT</v>
          </cell>
          <cell r="C57">
            <v>25.3</v>
          </cell>
          <cell r="D57">
            <v>26.2</v>
          </cell>
          <cell r="E57">
            <v>26.6</v>
          </cell>
          <cell r="F57" t="str">
            <v>1</v>
          </cell>
          <cell r="G57">
            <v>0.78313299999999997</v>
          </cell>
        </row>
        <row r="58">
          <cell r="A58" t="str">
            <v>9830006P</v>
          </cell>
          <cell r="B58" t="str">
            <v>lyc GT</v>
          </cell>
          <cell r="C58">
            <v>18.3</v>
          </cell>
          <cell r="D58">
            <v>26.2</v>
          </cell>
          <cell r="E58">
            <v>26.6</v>
          </cell>
          <cell r="F58" t="str">
            <v>1</v>
          </cell>
          <cell r="G58">
            <v>5</v>
          </cell>
        </row>
        <row r="59">
          <cell r="A59" t="str">
            <v>9830261S</v>
          </cell>
          <cell r="B59" t="str">
            <v>lyc GT</v>
          </cell>
          <cell r="C59">
            <v>29</v>
          </cell>
          <cell r="D59">
            <v>27.6</v>
          </cell>
          <cell r="E59">
            <v>26.6</v>
          </cell>
          <cell r="F59" t="str">
            <v>2</v>
          </cell>
          <cell r="G59">
            <v>-5</v>
          </cell>
        </row>
        <row r="60">
          <cell r="A60" t="str">
            <v>9830377T</v>
          </cell>
          <cell r="B60" t="str">
            <v>lyc GT</v>
          </cell>
          <cell r="C60">
            <v>26.3</v>
          </cell>
          <cell r="D60">
            <v>27.6</v>
          </cell>
          <cell r="E60">
            <v>26.6</v>
          </cell>
          <cell r="F60" t="str">
            <v>2</v>
          </cell>
          <cell r="G60">
            <v>0.18072299999999999</v>
          </cell>
        </row>
        <row r="61">
          <cell r="A61" t="str">
            <v>9830483H</v>
          </cell>
          <cell r="B61" t="str">
            <v>lyc GT</v>
          </cell>
          <cell r="C61">
            <v>21.5</v>
          </cell>
          <cell r="D61">
            <v>26.2</v>
          </cell>
          <cell r="E61">
            <v>26.6</v>
          </cell>
          <cell r="F61" t="str">
            <v>1</v>
          </cell>
          <cell r="G61">
            <v>3.072289</v>
          </cell>
        </row>
        <row r="62">
          <cell r="A62" t="str">
            <v>9830504F</v>
          </cell>
          <cell r="B62" t="str">
            <v>lyc GT</v>
          </cell>
          <cell r="C62">
            <v>26</v>
          </cell>
          <cell r="D62">
            <v>27.6</v>
          </cell>
          <cell r="E62">
            <v>26.6</v>
          </cell>
          <cell r="F62" t="str">
            <v>2</v>
          </cell>
          <cell r="G62">
            <v>0.36144599999999999</v>
          </cell>
        </row>
        <row r="63">
          <cell r="A63" t="str">
            <v>9830507J</v>
          </cell>
          <cell r="B63" t="str">
            <v>lyc GT</v>
          </cell>
          <cell r="C63">
            <v>24.1</v>
          </cell>
          <cell r="D63">
            <v>26.2</v>
          </cell>
          <cell r="E63">
            <v>26.6</v>
          </cell>
          <cell r="F63" t="str">
            <v>1</v>
          </cell>
          <cell r="G63">
            <v>1.506024</v>
          </cell>
        </row>
        <row r="64">
          <cell r="A64" t="str">
            <v>9830557N</v>
          </cell>
          <cell r="B64" t="str">
            <v>lyc GT</v>
          </cell>
          <cell r="C64">
            <v>28.4</v>
          </cell>
          <cell r="D64">
            <v>26.2</v>
          </cell>
          <cell r="E64">
            <v>26.6</v>
          </cell>
          <cell r="F64" t="str">
            <v>1</v>
          </cell>
          <cell r="G64">
            <v>-3.75</v>
          </cell>
        </row>
        <row r="65">
          <cell r="A65" t="str">
            <v>9830635Y</v>
          </cell>
          <cell r="B65" t="str">
            <v>lyc GT</v>
          </cell>
          <cell r="C65">
            <v>24.1</v>
          </cell>
          <cell r="D65">
            <v>26.2</v>
          </cell>
          <cell r="E65">
            <v>26.6</v>
          </cell>
          <cell r="F65" t="str">
            <v>1</v>
          </cell>
          <cell r="G65">
            <v>1.506024</v>
          </cell>
        </row>
        <row r="66">
          <cell r="A66" t="str">
            <v>9830693L</v>
          </cell>
          <cell r="B66" t="str">
            <v>lyc GT</v>
          </cell>
          <cell r="C66">
            <v>23.4</v>
          </cell>
          <cell r="D66">
            <v>26.2</v>
          </cell>
          <cell r="E66">
            <v>26.6</v>
          </cell>
          <cell r="F66" t="str">
            <v>1</v>
          </cell>
          <cell r="G66">
            <v>1.927711</v>
          </cell>
        </row>
        <row r="67">
          <cell r="A67" t="str">
            <v>9830003L</v>
          </cell>
          <cell r="B67" t="str">
            <v>lyc pro</v>
          </cell>
          <cell r="C67">
            <v>22.8</v>
          </cell>
          <cell r="D67">
            <v>21.5</v>
          </cell>
          <cell r="E67">
            <v>21.5</v>
          </cell>
          <cell r="F67" t="str">
            <v>1</v>
          </cell>
          <cell r="G67">
            <v>-1.4444440000000001</v>
          </cell>
        </row>
        <row r="68">
          <cell r="A68" t="str">
            <v>9830006P</v>
          </cell>
          <cell r="B68" t="str">
            <v>lyc pro</v>
          </cell>
          <cell r="C68">
            <v>26</v>
          </cell>
          <cell r="D68">
            <v>21.5</v>
          </cell>
          <cell r="E68">
            <v>21.5</v>
          </cell>
          <cell r="F68" t="str">
            <v>1</v>
          </cell>
          <cell r="G68">
            <v>-5</v>
          </cell>
        </row>
        <row r="69">
          <cell r="A69" t="str">
            <v>9830269A</v>
          </cell>
          <cell r="B69" t="str">
            <v>lyc pro</v>
          </cell>
          <cell r="C69">
            <v>22.7</v>
          </cell>
          <cell r="D69">
            <v>21.5</v>
          </cell>
          <cell r="E69">
            <v>21.5</v>
          </cell>
          <cell r="F69" t="str">
            <v>2</v>
          </cell>
          <cell r="G69">
            <v>-1.3333330000000001</v>
          </cell>
        </row>
        <row r="70">
          <cell r="A70" t="str">
            <v>9830270B</v>
          </cell>
          <cell r="B70" t="str">
            <v>lyc pro</v>
          </cell>
          <cell r="C70">
            <v>19.7</v>
          </cell>
          <cell r="D70">
            <v>21.5</v>
          </cell>
          <cell r="E70">
            <v>21.5</v>
          </cell>
          <cell r="F70" t="str">
            <v>2</v>
          </cell>
          <cell r="G70">
            <v>1.2</v>
          </cell>
        </row>
        <row r="71">
          <cell r="A71" t="str">
            <v>9830271C</v>
          </cell>
          <cell r="B71" t="str">
            <v>lyc pro</v>
          </cell>
          <cell r="C71">
            <v>22.6</v>
          </cell>
          <cell r="D71">
            <v>21.5</v>
          </cell>
          <cell r="E71">
            <v>21.5</v>
          </cell>
          <cell r="F71" t="str">
            <v>2</v>
          </cell>
          <cell r="G71">
            <v>-1.2222219999999999</v>
          </cell>
        </row>
        <row r="72">
          <cell r="A72" t="str">
            <v>9830272D</v>
          </cell>
          <cell r="B72" t="str">
            <v>lyc pro</v>
          </cell>
          <cell r="C72">
            <v>25.9</v>
          </cell>
          <cell r="D72">
            <v>21.5</v>
          </cell>
          <cell r="E72">
            <v>21.5</v>
          </cell>
          <cell r="F72" t="str">
            <v>2</v>
          </cell>
          <cell r="G72">
            <v>-4.8888889999999998</v>
          </cell>
        </row>
        <row r="73">
          <cell r="A73" t="str">
            <v>9830273E</v>
          </cell>
          <cell r="B73" t="str">
            <v>lyc pro</v>
          </cell>
          <cell r="C73">
            <v>14</v>
          </cell>
          <cell r="D73">
            <v>21.5</v>
          </cell>
          <cell r="E73">
            <v>21.5</v>
          </cell>
          <cell r="F73" t="str">
            <v>2</v>
          </cell>
          <cell r="G73">
            <v>5</v>
          </cell>
        </row>
        <row r="74">
          <cell r="A74" t="str">
            <v>9830294C</v>
          </cell>
          <cell r="B74" t="str">
            <v>lyc pro</v>
          </cell>
          <cell r="C74">
            <v>17.2</v>
          </cell>
          <cell r="D74">
            <v>21.5</v>
          </cell>
          <cell r="E74">
            <v>21.5</v>
          </cell>
          <cell r="F74" t="str">
            <v>2</v>
          </cell>
          <cell r="G74">
            <v>2.8666670000000001</v>
          </cell>
        </row>
        <row r="75">
          <cell r="A75" t="str">
            <v>9830306R</v>
          </cell>
          <cell r="B75" t="str">
            <v>lyc pro</v>
          </cell>
          <cell r="C75">
            <v>21.7</v>
          </cell>
          <cell r="D75">
            <v>21.5</v>
          </cell>
          <cell r="E75">
            <v>21.5</v>
          </cell>
          <cell r="F75" t="str">
            <v>1</v>
          </cell>
          <cell r="G75">
            <v>-0.222222</v>
          </cell>
        </row>
        <row r="76">
          <cell r="A76" t="str">
            <v>9830377T</v>
          </cell>
          <cell r="B76" t="str">
            <v>lyc pro</v>
          </cell>
          <cell r="C76">
            <v>24.3</v>
          </cell>
          <cell r="D76">
            <v>21.5</v>
          </cell>
          <cell r="E76">
            <v>21.5</v>
          </cell>
          <cell r="F76" t="str">
            <v>2</v>
          </cell>
          <cell r="G76">
            <v>-3.1111110000000002</v>
          </cell>
        </row>
        <row r="77">
          <cell r="A77" t="str">
            <v>9830401U</v>
          </cell>
          <cell r="B77" t="str">
            <v>lyc pro</v>
          </cell>
          <cell r="C77">
            <v>18.8</v>
          </cell>
          <cell r="D77">
            <v>21.5</v>
          </cell>
          <cell r="E77">
            <v>21.5</v>
          </cell>
          <cell r="F77" t="str">
            <v>2</v>
          </cell>
          <cell r="G77">
            <v>1.8</v>
          </cell>
        </row>
        <row r="78">
          <cell r="A78" t="str">
            <v>9830460H</v>
          </cell>
          <cell r="B78" t="str">
            <v>lyc pro</v>
          </cell>
          <cell r="C78">
            <v>15</v>
          </cell>
          <cell r="D78">
            <v>21.5</v>
          </cell>
          <cell r="E78">
            <v>21.5</v>
          </cell>
          <cell r="F78" t="str">
            <v>1</v>
          </cell>
          <cell r="G78">
            <v>4.3333329999999997</v>
          </cell>
        </row>
        <row r="79">
          <cell r="A79" t="str">
            <v>9830483H</v>
          </cell>
          <cell r="B79" t="str">
            <v>lyc pro</v>
          </cell>
          <cell r="C79">
            <v>19.3</v>
          </cell>
          <cell r="D79">
            <v>21.5</v>
          </cell>
          <cell r="E79">
            <v>21.5</v>
          </cell>
          <cell r="F79" t="str">
            <v>1</v>
          </cell>
          <cell r="G79">
            <v>1.4666669999999999</v>
          </cell>
        </row>
        <row r="80">
          <cell r="A80" t="str">
            <v>9830635Y</v>
          </cell>
          <cell r="B80" t="str">
            <v>lyc pro</v>
          </cell>
          <cell r="C80">
            <v>14.4</v>
          </cell>
          <cell r="D80">
            <v>21.5</v>
          </cell>
          <cell r="E80">
            <v>21.5</v>
          </cell>
          <cell r="F80" t="str">
            <v>1</v>
          </cell>
          <cell r="G80">
            <v>4.733333</v>
          </cell>
        </row>
        <row r="81">
          <cell r="A81" t="str">
            <v>9830693L</v>
          </cell>
          <cell r="B81" t="str">
            <v>lyc pro</v>
          </cell>
          <cell r="C81">
            <v>24.6</v>
          </cell>
          <cell r="D81">
            <v>21.5</v>
          </cell>
          <cell r="E81">
            <v>21.5</v>
          </cell>
          <cell r="F81" t="str">
            <v>1</v>
          </cell>
          <cell r="G81">
            <v>-3.4444439999999998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</sheetNames>
    <sheetDataSet>
      <sheetData sheetId="0">
        <row r="2">
          <cell r="A2" t="str">
            <v>9830002K</v>
          </cell>
          <cell r="B2">
            <v>87.6</v>
          </cell>
          <cell r="C2">
            <v>82.7</v>
          </cell>
          <cell r="D2">
            <v>82.3</v>
          </cell>
          <cell r="E2" t="str">
            <v>Public</v>
          </cell>
          <cell r="F2" t="str">
            <v>Pass2_1GT_Etab</v>
          </cell>
          <cell r="G2">
            <v>3.5333329999999998</v>
          </cell>
        </row>
        <row r="3">
          <cell r="A3" t="str">
            <v>9830003L</v>
          </cell>
          <cell r="B3">
            <v>75.900000000000006</v>
          </cell>
          <cell r="C3">
            <v>82.7</v>
          </cell>
          <cell r="D3">
            <v>82.3</v>
          </cell>
          <cell r="E3" t="str">
            <v>Public</v>
          </cell>
          <cell r="F3" t="str">
            <v>Pass2_1GT_Etab</v>
          </cell>
          <cell r="G3">
            <v>-2.335766</v>
          </cell>
        </row>
        <row r="4">
          <cell r="A4" t="str">
            <v>9830006P</v>
          </cell>
          <cell r="B4">
            <v>78.3</v>
          </cell>
          <cell r="C4">
            <v>82.7</v>
          </cell>
          <cell r="D4">
            <v>82.3</v>
          </cell>
          <cell r="E4" t="str">
            <v>Public</v>
          </cell>
          <cell r="F4" t="str">
            <v>Pass2_1GT_Etab</v>
          </cell>
          <cell r="G4">
            <v>-1.459854</v>
          </cell>
        </row>
        <row r="5">
          <cell r="A5" t="str">
            <v>9830261S</v>
          </cell>
          <cell r="B5">
            <v>83.3</v>
          </cell>
          <cell r="C5">
            <v>81.2</v>
          </cell>
          <cell r="D5">
            <v>82.3</v>
          </cell>
          <cell r="E5" t="str">
            <v>Privé</v>
          </cell>
          <cell r="F5" t="str">
            <v>Pass2_1GT_Etab</v>
          </cell>
          <cell r="G5">
            <v>0.66666700000000001</v>
          </cell>
        </row>
        <row r="6">
          <cell r="A6" t="str">
            <v>9830377T</v>
          </cell>
          <cell r="B6">
            <v>68.599999999999994</v>
          </cell>
          <cell r="C6">
            <v>81.2</v>
          </cell>
          <cell r="D6">
            <v>82.3</v>
          </cell>
          <cell r="E6" t="str">
            <v>Privé</v>
          </cell>
          <cell r="F6" t="str">
            <v>Pass2_1GT_Etab</v>
          </cell>
          <cell r="G6">
            <v>-5</v>
          </cell>
        </row>
        <row r="7">
          <cell r="A7" t="str">
            <v>9830483H</v>
          </cell>
          <cell r="B7">
            <v>89.8</v>
          </cell>
          <cell r="C7">
            <v>82.7</v>
          </cell>
          <cell r="D7">
            <v>82.3</v>
          </cell>
          <cell r="E7" t="str">
            <v>Public</v>
          </cell>
          <cell r="F7" t="str">
            <v>Pass2_1GT_Etab</v>
          </cell>
          <cell r="G7">
            <v>5</v>
          </cell>
        </row>
        <row r="8">
          <cell r="A8" t="str">
            <v>9830504F</v>
          </cell>
          <cell r="B8">
            <v>85.4</v>
          </cell>
          <cell r="C8">
            <v>81.2</v>
          </cell>
          <cell r="D8">
            <v>82.3</v>
          </cell>
          <cell r="E8" t="str">
            <v>Privé</v>
          </cell>
          <cell r="F8" t="str">
            <v>Pass2_1GT_Etab</v>
          </cell>
          <cell r="G8">
            <v>2.0666669999999998</v>
          </cell>
        </row>
        <row r="9">
          <cell r="A9" t="str">
            <v>9830507J</v>
          </cell>
          <cell r="B9">
            <v>88.2</v>
          </cell>
          <cell r="C9">
            <v>82.7</v>
          </cell>
          <cell r="D9">
            <v>82.3</v>
          </cell>
          <cell r="E9" t="str">
            <v>Public</v>
          </cell>
          <cell r="F9" t="str">
            <v>Pass2_1GT_Etab</v>
          </cell>
          <cell r="G9">
            <v>3.9333330000000002</v>
          </cell>
        </row>
        <row r="10">
          <cell r="A10" t="str">
            <v>9830557N</v>
          </cell>
          <cell r="B10">
            <v>84.8</v>
          </cell>
          <cell r="C10">
            <v>82.7</v>
          </cell>
          <cell r="D10">
            <v>82.3</v>
          </cell>
          <cell r="E10" t="str">
            <v>Public</v>
          </cell>
          <cell r="F10" t="str">
            <v>Pass2_1GT_Etab</v>
          </cell>
          <cell r="G10">
            <v>1.6666669999999999</v>
          </cell>
        </row>
        <row r="11">
          <cell r="A11" t="str">
            <v>9830635Y</v>
          </cell>
          <cell r="B11">
            <v>72.2</v>
          </cell>
          <cell r="C11">
            <v>82.7</v>
          </cell>
          <cell r="D11">
            <v>82.3</v>
          </cell>
          <cell r="E11" t="str">
            <v>Public</v>
          </cell>
          <cell r="F11" t="str">
            <v>Pass2_1GT_Etab</v>
          </cell>
          <cell r="G11">
            <v>-3.686131</v>
          </cell>
        </row>
        <row r="12">
          <cell r="A12" t="str">
            <v>9830693L</v>
          </cell>
          <cell r="B12">
            <v>78.7</v>
          </cell>
          <cell r="C12">
            <v>82.7</v>
          </cell>
          <cell r="D12">
            <v>82.3</v>
          </cell>
          <cell r="E12" t="str">
            <v>Public</v>
          </cell>
          <cell r="F12" t="str">
            <v>Pass2_1GT_Etab</v>
          </cell>
          <cell r="G12">
            <v>-1.313869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</sheetNames>
    <sheetDataSet>
      <sheetData sheetId="0">
        <row r="2">
          <cell r="A2" t="str">
            <v>9830003L</v>
          </cell>
          <cell r="B2">
            <v>85.3</v>
          </cell>
          <cell r="C2">
            <v>83.4</v>
          </cell>
          <cell r="D2">
            <v>81.900000000000006</v>
          </cell>
          <cell r="E2" t="str">
            <v>Public</v>
          </cell>
          <cell r="F2" t="str">
            <v>Pass2PRO_1PRO_Etab</v>
          </cell>
          <cell r="G2">
            <v>1.7171719999999999</v>
          </cell>
        </row>
        <row r="3">
          <cell r="A3" t="str">
            <v>9830006P</v>
          </cell>
          <cell r="B3">
            <v>84.3</v>
          </cell>
          <cell r="C3">
            <v>83.4</v>
          </cell>
          <cell r="D3">
            <v>81.900000000000006</v>
          </cell>
          <cell r="E3" t="str">
            <v>Public</v>
          </cell>
          <cell r="F3" t="str">
            <v>Pass2PRO_1PRO_Etab</v>
          </cell>
          <cell r="G3">
            <v>1.212121</v>
          </cell>
        </row>
        <row r="4">
          <cell r="A4" t="str">
            <v>9830269A</v>
          </cell>
          <cell r="B4">
            <v>76.400000000000006</v>
          </cell>
          <cell r="C4">
            <v>79.900000000000006</v>
          </cell>
          <cell r="D4">
            <v>81.900000000000006</v>
          </cell>
          <cell r="E4" t="str">
            <v>Privé</v>
          </cell>
          <cell r="F4" t="str">
            <v>Pass2PRO_1PRO_Etab</v>
          </cell>
          <cell r="G4">
            <v>-1.8092109999999999</v>
          </cell>
        </row>
        <row r="5">
          <cell r="A5" t="str">
            <v>9830270B</v>
          </cell>
          <cell r="B5">
            <v>66.7</v>
          </cell>
          <cell r="C5">
            <v>79.900000000000006</v>
          </cell>
          <cell r="D5">
            <v>81.900000000000006</v>
          </cell>
          <cell r="E5" t="str">
            <v>Privé</v>
          </cell>
          <cell r="F5" t="str">
            <v>Pass2PRO_1PRO_Etab</v>
          </cell>
          <cell r="G5">
            <v>-5</v>
          </cell>
        </row>
        <row r="6">
          <cell r="A6" t="str">
            <v>9830271C</v>
          </cell>
          <cell r="B6">
            <v>88.1</v>
          </cell>
          <cell r="C6">
            <v>79.900000000000006</v>
          </cell>
          <cell r="D6">
            <v>81.900000000000006</v>
          </cell>
          <cell r="E6" t="str">
            <v>Privé</v>
          </cell>
          <cell r="F6" t="str">
            <v>Pass2PRO_1PRO_Etab</v>
          </cell>
          <cell r="G6">
            <v>3.131313</v>
          </cell>
        </row>
        <row r="7">
          <cell r="A7" t="str">
            <v>9830272D</v>
          </cell>
          <cell r="B7">
            <v>91.8</v>
          </cell>
          <cell r="C7">
            <v>79.900000000000006</v>
          </cell>
          <cell r="D7">
            <v>81.900000000000006</v>
          </cell>
          <cell r="E7" t="str">
            <v>Privé</v>
          </cell>
          <cell r="F7" t="str">
            <v>Pass2PRO_1PRO_Etab</v>
          </cell>
          <cell r="G7">
            <v>5</v>
          </cell>
        </row>
        <row r="8">
          <cell r="A8" t="str">
            <v>9830273E</v>
          </cell>
          <cell r="B8">
            <v>76.900000000000006</v>
          </cell>
          <cell r="C8">
            <v>79.900000000000006</v>
          </cell>
          <cell r="D8">
            <v>81.900000000000006</v>
          </cell>
          <cell r="E8" t="str">
            <v>Privé</v>
          </cell>
          <cell r="F8" t="str">
            <v>Pass2PRO_1PRO_Etab</v>
          </cell>
          <cell r="G8">
            <v>-1.6447369999999999</v>
          </cell>
        </row>
        <row r="9">
          <cell r="A9" t="str">
            <v>9830294C</v>
          </cell>
          <cell r="B9">
            <v>82.9</v>
          </cell>
          <cell r="C9">
            <v>79.900000000000006</v>
          </cell>
          <cell r="D9">
            <v>81.900000000000006</v>
          </cell>
          <cell r="E9" t="str">
            <v>Privé</v>
          </cell>
          <cell r="F9" t="str">
            <v>Pass2PRO_1PRO_Etab</v>
          </cell>
          <cell r="G9">
            <v>0.50505100000000003</v>
          </cell>
        </row>
        <row r="10">
          <cell r="A10" t="str">
            <v>9830306R</v>
          </cell>
          <cell r="B10">
            <v>74.099999999999994</v>
          </cell>
          <cell r="C10">
            <v>83.4</v>
          </cell>
          <cell r="D10">
            <v>81.900000000000006</v>
          </cell>
          <cell r="E10" t="str">
            <v>Public</v>
          </cell>
          <cell r="F10" t="str">
            <v>Pass2PRO_1PRO_Etab</v>
          </cell>
          <cell r="G10">
            <v>-2.5657890000000001</v>
          </cell>
        </row>
        <row r="11">
          <cell r="A11" t="str">
            <v>9830377T</v>
          </cell>
          <cell r="B11">
            <v>77.8</v>
          </cell>
          <cell r="C11">
            <v>79.900000000000006</v>
          </cell>
          <cell r="D11">
            <v>81.900000000000006</v>
          </cell>
          <cell r="E11" t="str">
            <v>Privé</v>
          </cell>
          <cell r="F11" t="str">
            <v>Pass2PRO_1PRO_Etab</v>
          </cell>
          <cell r="G11">
            <v>-1.348684</v>
          </cell>
        </row>
        <row r="12">
          <cell r="A12" t="str">
            <v>9830401U</v>
          </cell>
          <cell r="B12">
            <v>84.7</v>
          </cell>
          <cell r="C12">
            <v>79.900000000000006</v>
          </cell>
          <cell r="D12">
            <v>81.900000000000006</v>
          </cell>
          <cell r="E12" t="str">
            <v>Privé</v>
          </cell>
          <cell r="F12" t="str">
            <v>Pass2PRO_1PRO_Etab</v>
          </cell>
          <cell r="G12">
            <v>1.4141410000000001</v>
          </cell>
        </row>
        <row r="13">
          <cell r="A13" t="str">
            <v>9830460H</v>
          </cell>
          <cell r="B13">
            <v>85.9</v>
          </cell>
          <cell r="C13">
            <v>83.4</v>
          </cell>
          <cell r="D13">
            <v>81.900000000000006</v>
          </cell>
          <cell r="E13" t="str">
            <v>Public</v>
          </cell>
          <cell r="F13" t="str">
            <v>Pass2PRO_1PRO_Etab</v>
          </cell>
          <cell r="G13">
            <v>2.0202019999999998</v>
          </cell>
        </row>
        <row r="14">
          <cell r="A14" t="str">
            <v>9830483H</v>
          </cell>
          <cell r="B14">
            <v>86.8</v>
          </cell>
          <cell r="C14">
            <v>83.4</v>
          </cell>
          <cell r="D14">
            <v>81.900000000000006</v>
          </cell>
          <cell r="E14" t="str">
            <v>Public</v>
          </cell>
          <cell r="F14" t="str">
            <v>Pass2PRO_1PRO_Etab</v>
          </cell>
          <cell r="G14">
            <v>2.4747469999999998</v>
          </cell>
        </row>
        <row r="15">
          <cell r="A15" t="str">
            <v>9830635Y</v>
          </cell>
          <cell r="B15">
            <v>88.9</v>
          </cell>
          <cell r="C15">
            <v>83.4</v>
          </cell>
          <cell r="D15">
            <v>81.900000000000006</v>
          </cell>
          <cell r="E15" t="str">
            <v>Public</v>
          </cell>
          <cell r="F15" t="str">
            <v>Pass2PRO_1PRO_Etab</v>
          </cell>
          <cell r="G15">
            <v>3.5353539999999999</v>
          </cell>
        </row>
        <row r="16">
          <cell r="A16" t="str">
            <v>9830693L</v>
          </cell>
          <cell r="B16">
            <v>91.5</v>
          </cell>
          <cell r="C16">
            <v>83.4</v>
          </cell>
          <cell r="D16">
            <v>81.900000000000006</v>
          </cell>
          <cell r="E16" t="str">
            <v>Public</v>
          </cell>
          <cell r="F16" t="str">
            <v>Pass2PRO_1PRO_Etab</v>
          </cell>
          <cell r="G16">
            <v>4.8484850000000002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</sheetNames>
    <sheetDataSet>
      <sheetData sheetId="0">
        <row r="2">
          <cell r="A2" t="str">
            <v>9830003L</v>
          </cell>
          <cell r="B2">
            <v>2.2999999999999998</v>
          </cell>
          <cell r="C2">
            <v>2.7</v>
          </cell>
          <cell r="D2">
            <v>2.8</v>
          </cell>
          <cell r="E2" t="str">
            <v>Public</v>
          </cell>
          <cell r="F2" t="str">
            <v>Pass2PRO_CAP_Etab</v>
          </cell>
        </row>
        <row r="3">
          <cell r="A3" t="str">
            <v>9830006P</v>
          </cell>
          <cell r="B3">
            <v>4</v>
          </cell>
          <cell r="C3">
            <v>2.7</v>
          </cell>
          <cell r="D3">
            <v>2.8</v>
          </cell>
          <cell r="E3" t="str">
            <v>Public</v>
          </cell>
          <cell r="F3" t="str">
            <v>Pass2PRO_CAP_Etab</v>
          </cell>
        </row>
        <row r="4">
          <cell r="A4" t="str">
            <v>9830269A</v>
          </cell>
          <cell r="B4">
            <v>1.6</v>
          </cell>
          <cell r="C4">
            <v>3</v>
          </cell>
          <cell r="D4">
            <v>2.8</v>
          </cell>
          <cell r="E4" t="str">
            <v>Privé</v>
          </cell>
          <cell r="F4" t="str">
            <v>Pass2PRO_CAP_Etab</v>
          </cell>
        </row>
        <row r="5">
          <cell r="A5" t="str">
            <v>9830270B</v>
          </cell>
          <cell r="B5">
            <v>7.8</v>
          </cell>
          <cell r="C5">
            <v>3</v>
          </cell>
          <cell r="D5">
            <v>2.8</v>
          </cell>
          <cell r="E5" t="str">
            <v>Privé</v>
          </cell>
          <cell r="F5" t="str">
            <v>Pass2PRO_CAP_Etab</v>
          </cell>
        </row>
        <row r="6">
          <cell r="A6" t="str">
            <v>9830271C</v>
          </cell>
          <cell r="B6">
            <v>3</v>
          </cell>
          <cell r="C6">
            <v>3</v>
          </cell>
          <cell r="D6">
            <v>2.8</v>
          </cell>
          <cell r="E6" t="str">
            <v>Privé</v>
          </cell>
          <cell r="F6" t="str">
            <v>Pass2PRO_CAP_Etab</v>
          </cell>
        </row>
        <row r="7">
          <cell r="A7" t="str">
            <v>9830272D</v>
          </cell>
          <cell r="B7">
            <v>0</v>
          </cell>
          <cell r="C7">
            <v>3</v>
          </cell>
          <cell r="D7">
            <v>2.8</v>
          </cell>
          <cell r="E7" t="str">
            <v>Privé</v>
          </cell>
          <cell r="F7" t="str">
            <v>Pass2PRO_CAP_Etab</v>
          </cell>
        </row>
        <row r="8">
          <cell r="A8" t="str">
            <v>9830273E</v>
          </cell>
          <cell r="B8">
            <v>7.7</v>
          </cell>
          <cell r="C8">
            <v>3</v>
          </cell>
          <cell r="D8">
            <v>2.8</v>
          </cell>
          <cell r="E8" t="str">
            <v>Privé</v>
          </cell>
          <cell r="F8" t="str">
            <v>Pass2PRO_CAP_Etab</v>
          </cell>
        </row>
        <row r="9">
          <cell r="A9" t="str">
            <v>9830294C</v>
          </cell>
          <cell r="B9">
            <v>4.9000000000000004</v>
          </cell>
          <cell r="C9">
            <v>3</v>
          </cell>
          <cell r="D9">
            <v>2.8</v>
          </cell>
          <cell r="E9" t="str">
            <v>Privé</v>
          </cell>
          <cell r="F9" t="str">
            <v>Pass2PRO_CAP_Etab</v>
          </cell>
        </row>
        <row r="10">
          <cell r="A10" t="str">
            <v>9830306R</v>
          </cell>
          <cell r="B10">
            <v>2.4</v>
          </cell>
          <cell r="C10">
            <v>2.7</v>
          </cell>
          <cell r="D10">
            <v>2.8</v>
          </cell>
          <cell r="E10" t="str">
            <v>Public</v>
          </cell>
          <cell r="F10" t="str">
            <v>Pass2PRO_CAP_Etab</v>
          </cell>
        </row>
        <row r="11">
          <cell r="A11" t="str">
            <v>9830377T</v>
          </cell>
          <cell r="B11">
            <v>1.1000000000000001</v>
          </cell>
          <cell r="C11">
            <v>3</v>
          </cell>
          <cell r="D11">
            <v>2.8</v>
          </cell>
          <cell r="E11" t="str">
            <v>Privé</v>
          </cell>
          <cell r="F11" t="str">
            <v>Pass2PRO_CAP_Etab</v>
          </cell>
        </row>
        <row r="12">
          <cell r="A12" t="str">
            <v>9830401U</v>
          </cell>
          <cell r="B12">
            <v>1.7</v>
          </cell>
          <cell r="C12">
            <v>3</v>
          </cell>
          <cell r="D12">
            <v>2.8</v>
          </cell>
          <cell r="E12" t="str">
            <v>Privé</v>
          </cell>
          <cell r="F12" t="str">
            <v>Pass2PRO_CAP_Etab</v>
          </cell>
        </row>
        <row r="13">
          <cell r="A13" t="str">
            <v>9830460H</v>
          </cell>
          <cell r="B13">
            <v>2.4</v>
          </cell>
          <cell r="C13">
            <v>2.7</v>
          </cell>
          <cell r="D13">
            <v>2.8</v>
          </cell>
          <cell r="E13" t="str">
            <v>Public</v>
          </cell>
          <cell r="F13" t="str">
            <v>Pass2PRO_CAP_Etab</v>
          </cell>
        </row>
        <row r="14">
          <cell r="A14" t="str">
            <v>9830483H</v>
          </cell>
          <cell r="B14">
            <v>5.3</v>
          </cell>
          <cell r="C14">
            <v>2.7</v>
          </cell>
          <cell r="D14">
            <v>2.8</v>
          </cell>
          <cell r="E14" t="str">
            <v>Public</v>
          </cell>
          <cell r="F14" t="str">
            <v>Pass2PRO_CAP_Etab</v>
          </cell>
        </row>
        <row r="15">
          <cell r="A15" t="str">
            <v>9830635Y</v>
          </cell>
          <cell r="B15">
            <v>0</v>
          </cell>
          <cell r="C15">
            <v>2.7</v>
          </cell>
          <cell r="D15">
            <v>2.8</v>
          </cell>
          <cell r="E15" t="str">
            <v>Public</v>
          </cell>
          <cell r="F15" t="str">
            <v>Pass2PRO_CAP_Etab</v>
          </cell>
        </row>
        <row r="16">
          <cell r="A16" t="str">
            <v>9830693L</v>
          </cell>
          <cell r="B16">
            <v>0</v>
          </cell>
          <cell r="C16">
            <v>2.7</v>
          </cell>
          <cell r="D16">
            <v>2.8</v>
          </cell>
          <cell r="E16" t="str">
            <v>Public</v>
          </cell>
          <cell r="F16" t="str">
            <v>Pass2PRO_CAP_Etab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</sheetNames>
    <sheetDataSet>
      <sheetData sheetId="0">
        <row r="2">
          <cell r="A2" t="str">
            <v>9830002K</v>
          </cell>
          <cell r="B2">
            <v>0.2</v>
          </cell>
          <cell r="C2">
            <v>3.6</v>
          </cell>
          <cell r="D2">
            <v>3.7</v>
          </cell>
          <cell r="E2" t="str">
            <v>Public</v>
          </cell>
          <cell r="F2" t="str">
            <v>Pass2_PRO_Etab</v>
          </cell>
        </row>
        <row r="3">
          <cell r="A3" t="str">
            <v>9830003L</v>
          </cell>
          <cell r="B3">
            <v>9.1</v>
          </cell>
          <cell r="C3">
            <v>3.6</v>
          </cell>
          <cell r="D3">
            <v>3.7</v>
          </cell>
          <cell r="E3" t="str">
            <v>Public</v>
          </cell>
          <cell r="F3" t="str">
            <v>Pass2_PRO_Etab</v>
          </cell>
        </row>
        <row r="4">
          <cell r="A4" t="str">
            <v>9830006P</v>
          </cell>
          <cell r="B4">
            <v>8.6999999999999993</v>
          </cell>
          <cell r="C4">
            <v>3.6</v>
          </cell>
          <cell r="D4">
            <v>3.7</v>
          </cell>
          <cell r="E4" t="str">
            <v>Public</v>
          </cell>
          <cell r="F4" t="str">
            <v>Pass2_PRO_Etab</v>
          </cell>
        </row>
        <row r="5">
          <cell r="A5" t="str">
            <v>9830261S</v>
          </cell>
          <cell r="B5">
            <v>2.2999999999999998</v>
          </cell>
          <cell r="C5">
            <v>4</v>
          </cell>
          <cell r="D5">
            <v>3.7</v>
          </cell>
          <cell r="E5" t="str">
            <v>Privé</v>
          </cell>
          <cell r="F5" t="str">
            <v>Pass2_PRO_Etab</v>
          </cell>
        </row>
        <row r="6">
          <cell r="A6" t="str">
            <v>9830377T</v>
          </cell>
          <cell r="B6">
            <v>11.4</v>
          </cell>
          <cell r="C6">
            <v>4</v>
          </cell>
          <cell r="D6">
            <v>3.7</v>
          </cell>
          <cell r="E6" t="str">
            <v>Privé</v>
          </cell>
          <cell r="F6" t="str">
            <v>Pass2_PRO_Etab</v>
          </cell>
        </row>
        <row r="7">
          <cell r="A7" t="str">
            <v>9830483H</v>
          </cell>
          <cell r="B7">
            <v>8.5</v>
          </cell>
          <cell r="C7">
            <v>3.6</v>
          </cell>
          <cell r="D7">
            <v>3.7</v>
          </cell>
          <cell r="E7" t="str">
            <v>Public</v>
          </cell>
          <cell r="F7" t="str">
            <v>Pass2_PRO_Etab</v>
          </cell>
        </row>
        <row r="8">
          <cell r="A8" t="str">
            <v>9830504F</v>
          </cell>
          <cell r="B8">
            <v>2.5</v>
          </cell>
          <cell r="C8">
            <v>4</v>
          </cell>
          <cell r="D8">
            <v>3.7</v>
          </cell>
          <cell r="E8" t="str">
            <v>Privé</v>
          </cell>
          <cell r="F8" t="str">
            <v>Pass2_PRO_Etab</v>
          </cell>
        </row>
        <row r="9">
          <cell r="A9" t="str">
            <v>9830507J</v>
          </cell>
          <cell r="B9">
            <v>3.5</v>
          </cell>
          <cell r="C9">
            <v>3.6</v>
          </cell>
          <cell r="D9">
            <v>3.7</v>
          </cell>
          <cell r="E9" t="str">
            <v>Public</v>
          </cell>
          <cell r="F9" t="str">
            <v>Pass2_PRO_Etab</v>
          </cell>
        </row>
        <row r="10">
          <cell r="A10" t="str">
            <v>9830557N</v>
          </cell>
          <cell r="B10">
            <v>2.5</v>
          </cell>
          <cell r="C10">
            <v>3.6</v>
          </cell>
          <cell r="D10">
            <v>3.7</v>
          </cell>
          <cell r="E10" t="str">
            <v>Public</v>
          </cell>
          <cell r="F10" t="str">
            <v>Pass2_PRO_Etab</v>
          </cell>
        </row>
        <row r="11">
          <cell r="A11" t="str">
            <v>9830635Y</v>
          </cell>
          <cell r="B11">
            <v>4</v>
          </cell>
          <cell r="C11">
            <v>3.6</v>
          </cell>
          <cell r="D11">
            <v>3.7</v>
          </cell>
          <cell r="E11" t="str">
            <v>Public</v>
          </cell>
          <cell r="F11" t="str">
            <v>Pass2_PRO_Etab</v>
          </cell>
        </row>
        <row r="12">
          <cell r="A12" t="str">
            <v>9830693L</v>
          </cell>
          <cell r="B12">
            <v>4.7</v>
          </cell>
          <cell r="C12">
            <v>3.6</v>
          </cell>
          <cell r="D12">
            <v>3.7</v>
          </cell>
          <cell r="E12" t="str">
            <v>Public</v>
          </cell>
          <cell r="F12" t="str">
            <v>Pass2_PRO_Etab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</sheetNames>
    <sheetDataSet>
      <sheetData sheetId="0">
        <row r="2">
          <cell r="A2" t="str">
            <v>9830002K</v>
          </cell>
          <cell r="B2">
            <v>1.5</v>
          </cell>
          <cell r="C2">
            <v>2.7</v>
          </cell>
          <cell r="D2">
            <v>3.8</v>
          </cell>
          <cell r="E2" t="str">
            <v>Public</v>
          </cell>
          <cell r="F2" t="str">
            <v>Red2_Etab</v>
          </cell>
          <cell r="G2">
            <v>3.026316</v>
          </cell>
        </row>
        <row r="3">
          <cell r="A3" t="str">
            <v>9830003L</v>
          </cell>
          <cell r="B3">
            <v>7.8</v>
          </cell>
          <cell r="C3">
            <v>2.7</v>
          </cell>
          <cell r="D3">
            <v>3.8</v>
          </cell>
          <cell r="E3" t="str">
            <v>Public</v>
          </cell>
          <cell r="F3" t="str">
            <v>Red2_Etab</v>
          </cell>
          <cell r="G3">
            <v>-1.9047620000000001</v>
          </cell>
        </row>
        <row r="4">
          <cell r="A4" t="str">
            <v>9830006P</v>
          </cell>
          <cell r="B4">
            <v>4.3</v>
          </cell>
          <cell r="C4">
            <v>2.7</v>
          </cell>
          <cell r="D4">
            <v>3.8</v>
          </cell>
          <cell r="E4" t="str">
            <v>Public</v>
          </cell>
          <cell r="F4" t="str">
            <v>Red2_Etab</v>
          </cell>
          <cell r="G4">
            <v>-0.238095</v>
          </cell>
        </row>
        <row r="5">
          <cell r="A5" t="str">
            <v>9830261S</v>
          </cell>
          <cell r="B5">
            <v>4.2</v>
          </cell>
          <cell r="C5">
            <v>6.8</v>
          </cell>
          <cell r="D5">
            <v>3.8</v>
          </cell>
          <cell r="E5" t="str">
            <v>Privé</v>
          </cell>
          <cell r="F5" t="str">
            <v>Red2_Etab</v>
          </cell>
          <cell r="G5">
            <v>-0.19047600000000001</v>
          </cell>
        </row>
        <row r="6">
          <cell r="A6" t="str">
            <v>9830377T</v>
          </cell>
          <cell r="B6">
            <v>14.3</v>
          </cell>
          <cell r="C6">
            <v>6.8</v>
          </cell>
          <cell r="D6">
            <v>3.8</v>
          </cell>
          <cell r="E6" t="str">
            <v>Privé</v>
          </cell>
          <cell r="F6" t="str">
            <v>Red2_Etab</v>
          </cell>
          <cell r="G6">
            <v>-5</v>
          </cell>
        </row>
        <row r="7">
          <cell r="A7" t="str">
            <v>9830483H</v>
          </cell>
          <cell r="B7">
            <v>0</v>
          </cell>
          <cell r="C7">
            <v>2.7</v>
          </cell>
          <cell r="D7">
            <v>3.8</v>
          </cell>
          <cell r="E7" t="str">
            <v>Public</v>
          </cell>
          <cell r="F7" t="str">
            <v>Red2_Etab</v>
          </cell>
          <cell r="G7">
            <v>5</v>
          </cell>
        </row>
        <row r="8">
          <cell r="A8" t="str">
            <v>9830504F</v>
          </cell>
          <cell r="B8">
            <v>7</v>
          </cell>
          <cell r="C8">
            <v>6.8</v>
          </cell>
          <cell r="D8">
            <v>3.8</v>
          </cell>
          <cell r="E8" t="str">
            <v>Privé</v>
          </cell>
          <cell r="F8" t="str">
            <v>Red2_Etab</v>
          </cell>
          <cell r="G8">
            <v>-1.5238100000000001</v>
          </cell>
        </row>
        <row r="9">
          <cell r="A9" t="str">
            <v>9830507J</v>
          </cell>
          <cell r="B9">
            <v>0</v>
          </cell>
          <cell r="C9">
            <v>2.7</v>
          </cell>
          <cell r="D9">
            <v>3.8</v>
          </cell>
          <cell r="E9" t="str">
            <v>Public</v>
          </cell>
          <cell r="F9" t="str">
            <v>Red2_Etab</v>
          </cell>
          <cell r="G9">
            <v>5</v>
          </cell>
        </row>
        <row r="10">
          <cell r="A10" t="str">
            <v>9830557N</v>
          </cell>
          <cell r="B10">
            <v>2.2999999999999998</v>
          </cell>
          <cell r="C10">
            <v>2.7</v>
          </cell>
          <cell r="D10">
            <v>3.8</v>
          </cell>
          <cell r="E10" t="str">
            <v>Public</v>
          </cell>
          <cell r="F10" t="str">
            <v>Red2_Etab</v>
          </cell>
          <cell r="G10">
            <v>1.973684</v>
          </cell>
        </row>
        <row r="11">
          <cell r="A11" t="str">
            <v>9830635Y</v>
          </cell>
          <cell r="B11">
            <v>2</v>
          </cell>
          <cell r="C11">
            <v>2.7</v>
          </cell>
          <cell r="D11">
            <v>3.8</v>
          </cell>
          <cell r="E11" t="str">
            <v>Public</v>
          </cell>
          <cell r="F11" t="str">
            <v>Red2_Etab</v>
          </cell>
          <cell r="G11">
            <v>2.3684210000000001</v>
          </cell>
        </row>
        <row r="12">
          <cell r="A12" t="str">
            <v>9830693L</v>
          </cell>
          <cell r="B12">
            <v>2.7</v>
          </cell>
          <cell r="C12">
            <v>2.7</v>
          </cell>
          <cell r="D12">
            <v>3.8</v>
          </cell>
          <cell r="E12" t="str">
            <v>Public</v>
          </cell>
          <cell r="F12" t="str">
            <v>Red2_Etab</v>
          </cell>
          <cell r="G12">
            <v>1.447368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</sheetNames>
    <sheetDataSet>
      <sheetData sheetId="0">
        <row r="2">
          <cell r="A2" t="str">
            <v>9830003L</v>
          </cell>
          <cell r="B2">
            <v>3.9</v>
          </cell>
          <cell r="C2">
            <v>3.9</v>
          </cell>
          <cell r="D2">
            <v>4.3</v>
          </cell>
          <cell r="E2" t="str">
            <v>Public</v>
          </cell>
          <cell r="F2" t="str">
            <v>Red2PRO_Etab</v>
          </cell>
          <cell r="G2">
            <v>0.46511599999999997</v>
          </cell>
        </row>
        <row r="3">
          <cell r="A3" t="str">
            <v>9830006P</v>
          </cell>
          <cell r="B3">
            <v>0.8</v>
          </cell>
          <cell r="C3">
            <v>3.9</v>
          </cell>
          <cell r="D3">
            <v>4.3</v>
          </cell>
          <cell r="E3" t="str">
            <v>Public</v>
          </cell>
          <cell r="F3" t="str">
            <v>Red2PRO_Etab</v>
          </cell>
          <cell r="G3">
            <v>4.0697669999999997</v>
          </cell>
        </row>
        <row r="4">
          <cell r="A4" t="str">
            <v>9830269A</v>
          </cell>
          <cell r="B4">
            <v>3.3</v>
          </cell>
          <cell r="C4">
            <v>4.9000000000000004</v>
          </cell>
          <cell r="D4">
            <v>4.3</v>
          </cell>
          <cell r="E4" t="str">
            <v>Privé</v>
          </cell>
          <cell r="F4" t="str">
            <v>Red2PRO_Etab</v>
          </cell>
          <cell r="G4">
            <v>1.1627909999999999</v>
          </cell>
        </row>
        <row r="5">
          <cell r="A5" t="str">
            <v>9830270B</v>
          </cell>
          <cell r="B5">
            <v>7.8</v>
          </cell>
          <cell r="C5">
            <v>4.9000000000000004</v>
          </cell>
          <cell r="D5">
            <v>4.3</v>
          </cell>
          <cell r="E5" t="str">
            <v>Privé</v>
          </cell>
          <cell r="F5" t="str">
            <v>Red2PRO_Etab</v>
          </cell>
          <cell r="G5">
            <v>-1.5765769999999999</v>
          </cell>
        </row>
        <row r="6">
          <cell r="A6" t="str">
            <v>9830271C</v>
          </cell>
          <cell r="B6">
            <v>4</v>
          </cell>
          <cell r="C6">
            <v>4.9000000000000004</v>
          </cell>
          <cell r="D6">
            <v>4.3</v>
          </cell>
          <cell r="E6" t="str">
            <v>Privé</v>
          </cell>
          <cell r="F6" t="str">
            <v>Red2PRO_Etab</v>
          </cell>
          <cell r="G6">
            <v>0.34883700000000001</v>
          </cell>
        </row>
        <row r="7">
          <cell r="A7" t="str">
            <v>9830272D</v>
          </cell>
          <cell r="B7">
            <v>2</v>
          </cell>
          <cell r="C7">
            <v>4.9000000000000004</v>
          </cell>
          <cell r="D7">
            <v>4.3</v>
          </cell>
          <cell r="E7" t="str">
            <v>Privé</v>
          </cell>
          <cell r="F7" t="str">
            <v>Red2PRO_Etab</v>
          </cell>
          <cell r="G7">
            <v>2.6744189999999999</v>
          </cell>
        </row>
        <row r="8">
          <cell r="A8" t="str">
            <v>9830273E</v>
          </cell>
          <cell r="B8">
            <v>15.4</v>
          </cell>
          <cell r="C8">
            <v>4.9000000000000004</v>
          </cell>
          <cell r="D8">
            <v>4.3</v>
          </cell>
          <cell r="E8" t="str">
            <v>Privé</v>
          </cell>
          <cell r="F8" t="str">
            <v>Red2PRO_Etab</v>
          </cell>
          <cell r="G8">
            <v>-5</v>
          </cell>
        </row>
        <row r="9">
          <cell r="A9" t="str">
            <v>9830294C</v>
          </cell>
          <cell r="B9">
            <v>0</v>
          </cell>
          <cell r="C9">
            <v>4.9000000000000004</v>
          </cell>
          <cell r="D9">
            <v>4.3</v>
          </cell>
          <cell r="E9" t="str">
            <v>Privé</v>
          </cell>
          <cell r="F9" t="str">
            <v>Red2PRO_Etab</v>
          </cell>
          <cell r="G9">
            <v>5</v>
          </cell>
        </row>
        <row r="10">
          <cell r="A10" t="str">
            <v>9830306R</v>
          </cell>
          <cell r="B10">
            <v>9</v>
          </cell>
          <cell r="C10">
            <v>3.9</v>
          </cell>
          <cell r="D10">
            <v>4.3</v>
          </cell>
          <cell r="E10" t="str">
            <v>Public</v>
          </cell>
          <cell r="F10" t="str">
            <v>Red2PRO_Etab</v>
          </cell>
          <cell r="G10">
            <v>-2.1171169999999999</v>
          </cell>
        </row>
        <row r="11">
          <cell r="A11" t="str">
            <v>9830377T</v>
          </cell>
          <cell r="B11">
            <v>8.9</v>
          </cell>
          <cell r="C11">
            <v>4.9000000000000004</v>
          </cell>
          <cell r="D11">
            <v>4.3</v>
          </cell>
          <cell r="E11" t="str">
            <v>Privé</v>
          </cell>
          <cell r="F11" t="str">
            <v>Red2PRO_Etab</v>
          </cell>
          <cell r="G11">
            <v>-2.0720719999999999</v>
          </cell>
        </row>
        <row r="12">
          <cell r="A12" t="str">
            <v>9830401U</v>
          </cell>
          <cell r="B12">
            <v>3.4</v>
          </cell>
          <cell r="C12">
            <v>4.9000000000000004</v>
          </cell>
          <cell r="D12">
            <v>4.3</v>
          </cell>
          <cell r="E12" t="str">
            <v>Privé</v>
          </cell>
          <cell r="F12" t="str">
            <v>Red2PRO_Etab</v>
          </cell>
          <cell r="G12">
            <v>1.0465120000000001</v>
          </cell>
        </row>
        <row r="13">
          <cell r="A13" t="str">
            <v>9830460H</v>
          </cell>
          <cell r="B13">
            <v>3.5</v>
          </cell>
          <cell r="C13">
            <v>3.9</v>
          </cell>
          <cell r="D13">
            <v>4.3</v>
          </cell>
          <cell r="E13" t="str">
            <v>Public</v>
          </cell>
          <cell r="F13" t="str">
            <v>Red2PRO_Etab</v>
          </cell>
          <cell r="G13">
            <v>0.93023299999999998</v>
          </cell>
        </row>
        <row r="14">
          <cell r="A14" t="str">
            <v>9830483H</v>
          </cell>
          <cell r="B14">
            <v>2.6</v>
          </cell>
          <cell r="C14">
            <v>3.9</v>
          </cell>
          <cell r="D14">
            <v>4.3</v>
          </cell>
          <cell r="E14" t="str">
            <v>Public</v>
          </cell>
          <cell r="F14" t="str">
            <v>Red2PRO_Etab</v>
          </cell>
          <cell r="G14">
            <v>1.9767440000000001</v>
          </cell>
        </row>
        <row r="15">
          <cell r="A15" t="str">
            <v>9830635Y</v>
          </cell>
          <cell r="B15">
            <v>4.4000000000000004</v>
          </cell>
          <cell r="C15">
            <v>3.9</v>
          </cell>
          <cell r="D15">
            <v>4.3</v>
          </cell>
          <cell r="E15" t="str">
            <v>Public</v>
          </cell>
          <cell r="F15" t="str">
            <v>Red2PRO_Etab</v>
          </cell>
          <cell r="G15">
            <v>-4.5045000000000002E-2</v>
          </cell>
        </row>
        <row r="16">
          <cell r="A16" t="str">
            <v>9830693L</v>
          </cell>
          <cell r="B16">
            <v>3.4</v>
          </cell>
          <cell r="C16">
            <v>3.9</v>
          </cell>
          <cell r="D16">
            <v>4.3</v>
          </cell>
          <cell r="E16" t="str">
            <v>Public</v>
          </cell>
          <cell r="F16" t="str">
            <v>Red2PRO_Etab</v>
          </cell>
          <cell r="G16">
            <v>1.0465120000000001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</sheetNames>
    <sheetDataSet>
      <sheetData sheetId="0">
        <row r="2">
          <cell r="A2" t="str">
            <v>9830002K</v>
          </cell>
          <cell r="B2" t="str">
            <v>Français</v>
          </cell>
          <cell r="C2">
            <v>12.1</v>
          </cell>
          <cell r="D2">
            <v>33.6</v>
          </cell>
          <cell r="E2">
            <v>32.4</v>
          </cell>
          <cell r="F2" t="str">
            <v>Public</v>
          </cell>
          <cell r="G2">
            <v>5</v>
          </cell>
        </row>
        <row r="3">
          <cell r="A3" t="str">
            <v>9830003L</v>
          </cell>
          <cell r="B3" t="str">
            <v>Français</v>
          </cell>
          <cell r="C3">
            <v>46.3</v>
          </cell>
          <cell r="D3">
            <v>33.6</v>
          </cell>
          <cell r="E3">
            <v>32.4</v>
          </cell>
          <cell r="F3" t="str">
            <v>Public</v>
          </cell>
          <cell r="G3">
            <v>-3.7165780000000002</v>
          </cell>
        </row>
        <row r="4">
          <cell r="A4" t="str">
            <v>9830261S</v>
          </cell>
          <cell r="B4" t="str">
            <v>Français</v>
          </cell>
          <cell r="C4">
            <v>16.100000000000001</v>
          </cell>
          <cell r="D4">
            <v>29.1</v>
          </cell>
          <cell r="E4">
            <v>32.4</v>
          </cell>
          <cell r="F4" t="str">
            <v>Privé</v>
          </cell>
          <cell r="G4">
            <v>4.0147779999999997</v>
          </cell>
        </row>
        <row r="5">
          <cell r="A5" t="str">
            <v>9830377T</v>
          </cell>
          <cell r="B5" t="str">
            <v>Français</v>
          </cell>
          <cell r="C5">
            <v>50.5</v>
          </cell>
          <cell r="D5">
            <v>29.1</v>
          </cell>
          <cell r="E5">
            <v>32.4</v>
          </cell>
          <cell r="F5" t="str">
            <v>Privé</v>
          </cell>
          <cell r="G5">
            <v>-4.8395720000000004</v>
          </cell>
        </row>
        <row r="6">
          <cell r="A6" t="str">
            <v>9830483H</v>
          </cell>
          <cell r="B6" t="str">
            <v>Français</v>
          </cell>
          <cell r="C6">
            <v>43.3</v>
          </cell>
          <cell r="D6">
            <v>33.6</v>
          </cell>
          <cell r="E6">
            <v>32.4</v>
          </cell>
          <cell r="F6" t="str">
            <v>Public</v>
          </cell>
          <cell r="G6">
            <v>-2.9144389999999998</v>
          </cell>
        </row>
        <row r="7">
          <cell r="A7" t="str">
            <v>9830504F</v>
          </cell>
          <cell r="B7" t="str">
            <v>Français</v>
          </cell>
          <cell r="C7">
            <v>41.8</v>
          </cell>
          <cell r="D7">
            <v>29.1</v>
          </cell>
          <cell r="E7">
            <v>32.4</v>
          </cell>
          <cell r="F7" t="str">
            <v>Privé</v>
          </cell>
          <cell r="G7">
            <v>-2.513369</v>
          </cell>
        </row>
        <row r="8">
          <cell r="A8" t="str">
            <v>9830507J</v>
          </cell>
          <cell r="B8" t="str">
            <v>Français</v>
          </cell>
          <cell r="C8">
            <v>47.1</v>
          </cell>
          <cell r="D8">
            <v>33.6</v>
          </cell>
          <cell r="E8">
            <v>32.4</v>
          </cell>
          <cell r="F8" t="str">
            <v>Public</v>
          </cell>
          <cell r="G8">
            <v>-3.9304809999999999</v>
          </cell>
        </row>
        <row r="9">
          <cell r="A9" t="str">
            <v>9830557N</v>
          </cell>
          <cell r="B9" t="str">
            <v>Français</v>
          </cell>
          <cell r="C9">
            <v>30.1</v>
          </cell>
          <cell r="D9">
            <v>33.6</v>
          </cell>
          <cell r="E9">
            <v>32.4</v>
          </cell>
          <cell r="F9" t="str">
            <v>Public</v>
          </cell>
          <cell r="G9">
            <v>0.56650199999999995</v>
          </cell>
        </row>
        <row r="10">
          <cell r="A10" t="str">
            <v>9830635Y</v>
          </cell>
          <cell r="B10" t="str">
            <v>Français</v>
          </cell>
          <cell r="C10">
            <v>49.4</v>
          </cell>
          <cell r="D10">
            <v>33.6</v>
          </cell>
          <cell r="E10">
            <v>32.4</v>
          </cell>
          <cell r="F10" t="str">
            <v>Public</v>
          </cell>
          <cell r="G10">
            <v>-4.5454549999999996</v>
          </cell>
        </row>
        <row r="11">
          <cell r="A11" t="str">
            <v>9830693L</v>
          </cell>
          <cell r="B11" t="str">
            <v>Français</v>
          </cell>
          <cell r="C11">
            <v>51.1</v>
          </cell>
          <cell r="D11">
            <v>33.6</v>
          </cell>
          <cell r="E11">
            <v>32.4</v>
          </cell>
          <cell r="F11" t="str">
            <v>Public</v>
          </cell>
          <cell r="G11">
            <v>-5</v>
          </cell>
        </row>
        <row r="12">
          <cell r="A12" t="str">
            <v>9830002K</v>
          </cell>
          <cell r="B12" t="str">
            <v>Mathématiques</v>
          </cell>
          <cell r="C12">
            <v>27</v>
          </cell>
          <cell r="D12">
            <v>55.6</v>
          </cell>
          <cell r="E12">
            <v>53.8</v>
          </cell>
          <cell r="F12" t="str">
            <v>Public</v>
          </cell>
          <cell r="G12">
            <v>5</v>
          </cell>
        </row>
        <row r="13">
          <cell r="A13" t="str">
            <v>9830003L</v>
          </cell>
          <cell r="B13" t="str">
            <v>Mathématiques</v>
          </cell>
          <cell r="C13">
            <v>75.400000000000006</v>
          </cell>
          <cell r="D13">
            <v>55.6</v>
          </cell>
          <cell r="E13">
            <v>53.8</v>
          </cell>
          <cell r="F13" t="str">
            <v>Public</v>
          </cell>
          <cell r="G13">
            <v>-3.5179149999999999</v>
          </cell>
        </row>
        <row r="14">
          <cell r="A14" t="str">
            <v>9830261S</v>
          </cell>
          <cell r="B14" t="str">
            <v>Mathématiques</v>
          </cell>
          <cell r="C14">
            <v>34.200000000000003</v>
          </cell>
          <cell r="D14">
            <v>48.7</v>
          </cell>
          <cell r="E14">
            <v>53.8</v>
          </cell>
          <cell r="F14" t="str">
            <v>Privé</v>
          </cell>
          <cell r="G14">
            <v>3.6567159999999999</v>
          </cell>
        </row>
        <row r="15">
          <cell r="A15" t="str">
            <v>9830377T</v>
          </cell>
          <cell r="B15" t="str">
            <v>Mathématiques</v>
          </cell>
          <cell r="C15">
            <v>84.5</v>
          </cell>
          <cell r="D15">
            <v>48.7</v>
          </cell>
          <cell r="E15">
            <v>53.8</v>
          </cell>
          <cell r="F15" t="str">
            <v>Privé</v>
          </cell>
          <cell r="G15">
            <v>-5</v>
          </cell>
        </row>
        <row r="16">
          <cell r="A16" t="str">
            <v>9830483H</v>
          </cell>
          <cell r="B16" t="str">
            <v>Mathématiques</v>
          </cell>
          <cell r="C16">
            <v>61.9</v>
          </cell>
          <cell r="D16">
            <v>55.6</v>
          </cell>
          <cell r="E16">
            <v>53.8</v>
          </cell>
          <cell r="F16" t="str">
            <v>Public</v>
          </cell>
          <cell r="G16">
            <v>-1.319218</v>
          </cell>
        </row>
        <row r="17">
          <cell r="A17" t="str">
            <v>9830504F</v>
          </cell>
          <cell r="B17" t="str">
            <v>Mathématiques</v>
          </cell>
          <cell r="C17">
            <v>54.1</v>
          </cell>
          <cell r="D17">
            <v>48.7</v>
          </cell>
          <cell r="E17">
            <v>53.8</v>
          </cell>
          <cell r="F17" t="str">
            <v>Privé</v>
          </cell>
          <cell r="G17">
            <v>-4.8860000000000001E-2</v>
          </cell>
        </row>
        <row r="18">
          <cell r="A18" t="str">
            <v>9830507J</v>
          </cell>
          <cell r="B18" t="str">
            <v>Mathématiques</v>
          </cell>
          <cell r="C18">
            <v>76.099999999999994</v>
          </cell>
          <cell r="D18">
            <v>55.6</v>
          </cell>
          <cell r="E18">
            <v>53.8</v>
          </cell>
          <cell r="F18" t="str">
            <v>Public</v>
          </cell>
          <cell r="G18">
            <v>-3.6319219999999999</v>
          </cell>
        </row>
        <row r="19">
          <cell r="A19" t="str">
            <v>9830557N</v>
          </cell>
          <cell r="B19" t="str">
            <v>Mathématiques</v>
          </cell>
          <cell r="C19">
            <v>60.1</v>
          </cell>
          <cell r="D19">
            <v>55.6</v>
          </cell>
          <cell r="E19">
            <v>53.8</v>
          </cell>
          <cell r="F19" t="str">
            <v>Public</v>
          </cell>
          <cell r="G19">
            <v>-1.0260590000000001</v>
          </cell>
        </row>
        <row r="20">
          <cell r="A20" t="str">
            <v>9830635Y</v>
          </cell>
          <cell r="B20" t="str">
            <v>Mathématiques</v>
          </cell>
          <cell r="C20">
            <v>65.400000000000006</v>
          </cell>
          <cell r="D20">
            <v>55.6</v>
          </cell>
          <cell r="E20">
            <v>53.8</v>
          </cell>
          <cell r="F20" t="str">
            <v>Public</v>
          </cell>
          <cell r="G20">
            <v>-1.889251</v>
          </cell>
        </row>
        <row r="21">
          <cell r="A21" t="str">
            <v>9830693L</v>
          </cell>
          <cell r="B21" t="str">
            <v>Mathématiques</v>
          </cell>
          <cell r="C21">
            <v>61.8</v>
          </cell>
          <cell r="D21">
            <v>55.6</v>
          </cell>
          <cell r="E21">
            <v>53.8</v>
          </cell>
          <cell r="F21" t="str">
            <v>Public</v>
          </cell>
          <cell r="G21">
            <v>-1.302932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</sheetNames>
    <sheetDataSet>
      <sheetData sheetId="0">
        <row r="2">
          <cell r="A2" t="str">
            <v>9830003L</v>
          </cell>
          <cell r="B2" t="str">
            <v>Français</v>
          </cell>
          <cell r="C2">
            <v>78.900000000000006</v>
          </cell>
          <cell r="D2">
            <v>83.5</v>
          </cell>
          <cell r="E2">
            <v>82.6</v>
          </cell>
          <cell r="F2" t="str">
            <v>Public</v>
          </cell>
          <cell r="G2">
            <v>1.989247</v>
          </cell>
        </row>
        <row r="3">
          <cell r="A3" t="str">
            <v>9830006P</v>
          </cell>
          <cell r="B3" t="str">
            <v>Français</v>
          </cell>
          <cell r="C3">
            <v>83.8</v>
          </cell>
          <cell r="D3">
            <v>83.5</v>
          </cell>
          <cell r="E3">
            <v>82.6</v>
          </cell>
          <cell r="F3" t="str">
            <v>Public</v>
          </cell>
          <cell r="G3">
            <v>-0.472441</v>
          </cell>
        </row>
        <row r="4">
          <cell r="A4" t="str">
            <v>9830269A</v>
          </cell>
          <cell r="B4" t="str">
            <v>Français</v>
          </cell>
          <cell r="C4">
            <v>73.3</v>
          </cell>
          <cell r="D4">
            <v>81.3</v>
          </cell>
          <cell r="E4">
            <v>82.6</v>
          </cell>
          <cell r="F4" t="str">
            <v>Privé</v>
          </cell>
          <cell r="G4">
            <v>5</v>
          </cell>
        </row>
        <row r="5">
          <cell r="A5" t="str">
            <v>9830270B</v>
          </cell>
          <cell r="B5" t="str">
            <v>Français</v>
          </cell>
          <cell r="C5">
            <v>80</v>
          </cell>
          <cell r="D5">
            <v>81.3</v>
          </cell>
          <cell r="E5">
            <v>82.6</v>
          </cell>
          <cell r="F5" t="str">
            <v>Privé</v>
          </cell>
          <cell r="G5">
            <v>1.3978489999999999</v>
          </cell>
        </row>
        <row r="6">
          <cell r="A6" t="str">
            <v>9830271C</v>
          </cell>
          <cell r="B6" t="str">
            <v>Français</v>
          </cell>
          <cell r="C6">
            <v>88</v>
          </cell>
          <cell r="D6">
            <v>81.3</v>
          </cell>
          <cell r="E6">
            <v>82.6</v>
          </cell>
          <cell r="F6" t="str">
            <v>Privé</v>
          </cell>
          <cell r="G6">
            <v>-2.1259839999999999</v>
          </cell>
        </row>
        <row r="7">
          <cell r="A7" t="str">
            <v>9830272D</v>
          </cell>
          <cell r="B7" t="str">
            <v>Français</v>
          </cell>
          <cell r="C7">
            <v>84.6</v>
          </cell>
          <cell r="D7">
            <v>81.3</v>
          </cell>
          <cell r="E7">
            <v>82.6</v>
          </cell>
          <cell r="F7" t="str">
            <v>Privé</v>
          </cell>
          <cell r="G7">
            <v>-0.78740200000000005</v>
          </cell>
        </row>
        <row r="8">
          <cell r="A8" t="str">
            <v>9830273E</v>
          </cell>
          <cell r="B8" t="str">
            <v>Français</v>
          </cell>
          <cell r="C8">
            <v>88.9</v>
          </cell>
          <cell r="D8">
            <v>81.3</v>
          </cell>
          <cell r="E8">
            <v>82.6</v>
          </cell>
          <cell r="F8" t="str">
            <v>Privé</v>
          </cell>
          <cell r="G8">
            <v>-2.480315</v>
          </cell>
        </row>
        <row r="9">
          <cell r="A9" t="str">
            <v>9830294C</v>
          </cell>
          <cell r="B9" t="str">
            <v>Français</v>
          </cell>
          <cell r="C9">
            <v>82.5</v>
          </cell>
          <cell r="D9">
            <v>81.3</v>
          </cell>
          <cell r="E9">
            <v>82.6</v>
          </cell>
          <cell r="F9" t="str">
            <v>Privé</v>
          </cell>
          <cell r="G9">
            <v>5.3762999999999998E-2</v>
          </cell>
        </row>
        <row r="10">
          <cell r="A10" t="str">
            <v>9830306R</v>
          </cell>
          <cell r="B10" t="str">
            <v>Français</v>
          </cell>
          <cell r="C10">
            <v>93.6</v>
          </cell>
          <cell r="D10">
            <v>83.5</v>
          </cell>
          <cell r="E10">
            <v>82.6</v>
          </cell>
          <cell r="F10" t="str">
            <v>Public</v>
          </cell>
          <cell r="G10">
            <v>-4.3307089999999997</v>
          </cell>
        </row>
        <row r="11">
          <cell r="A11" t="str">
            <v>9830377T</v>
          </cell>
          <cell r="B11" t="str">
            <v>Français</v>
          </cell>
          <cell r="C11">
            <v>79.3</v>
          </cell>
          <cell r="D11">
            <v>81.3</v>
          </cell>
          <cell r="E11">
            <v>82.6</v>
          </cell>
          <cell r="F11" t="str">
            <v>Privé</v>
          </cell>
          <cell r="G11">
            <v>1.774194</v>
          </cell>
        </row>
        <row r="12">
          <cell r="A12" t="str">
            <v>9830401U</v>
          </cell>
          <cell r="B12" t="str">
            <v>Français</v>
          </cell>
          <cell r="C12">
            <v>87.2</v>
          </cell>
          <cell r="D12">
            <v>81.3</v>
          </cell>
          <cell r="E12">
            <v>82.6</v>
          </cell>
          <cell r="F12" t="str">
            <v>Privé</v>
          </cell>
          <cell r="G12">
            <v>-1.811024</v>
          </cell>
        </row>
        <row r="13">
          <cell r="A13" t="str">
            <v>9830460H</v>
          </cell>
          <cell r="B13" t="str">
            <v>Français</v>
          </cell>
          <cell r="C13">
            <v>85.9</v>
          </cell>
          <cell r="D13">
            <v>83.5</v>
          </cell>
          <cell r="E13">
            <v>82.6</v>
          </cell>
          <cell r="F13" t="str">
            <v>Public</v>
          </cell>
          <cell r="G13">
            <v>-1.299213</v>
          </cell>
        </row>
        <row r="14">
          <cell r="A14" t="str">
            <v>9830483H</v>
          </cell>
          <cell r="B14" t="str">
            <v>Français</v>
          </cell>
          <cell r="C14">
            <v>95.3</v>
          </cell>
          <cell r="D14">
            <v>83.5</v>
          </cell>
          <cell r="E14">
            <v>82.6</v>
          </cell>
          <cell r="F14" t="str">
            <v>Public</v>
          </cell>
          <cell r="G14">
            <v>-5</v>
          </cell>
        </row>
        <row r="15">
          <cell r="A15" t="str">
            <v>9830635Y</v>
          </cell>
          <cell r="B15" t="str">
            <v>Français</v>
          </cell>
          <cell r="C15">
            <v>84.5</v>
          </cell>
          <cell r="D15">
            <v>83.5</v>
          </cell>
          <cell r="E15">
            <v>82.6</v>
          </cell>
          <cell r="F15" t="str">
            <v>Public</v>
          </cell>
          <cell r="G15">
            <v>-0.748031</v>
          </cell>
        </row>
        <row r="16">
          <cell r="A16" t="str">
            <v>9830693L</v>
          </cell>
          <cell r="B16" t="str">
            <v>Français</v>
          </cell>
          <cell r="C16">
            <v>73.599999999999994</v>
          </cell>
          <cell r="D16">
            <v>83.5</v>
          </cell>
          <cell r="E16">
            <v>82.6</v>
          </cell>
          <cell r="F16" t="str">
            <v>Public</v>
          </cell>
          <cell r="G16">
            <v>4.8387099999999998</v>
          </cell>
        </row>
        <row r="17">
          <cell r="A17" t="str">
            <v>9830003L</v>
          </cell>
          <cell r="B17" t="str">
            <v>Mathématiques</v>
          </cell>
          <cell r="C17">
            <v>83.7</v>
          </cell>
          <cell r="D17">
            <v>89.2</v>
          </cell>
          <cell r="E17">
            <v>89.7</v>
          </cell>
          <cell r="F17" t="str">
            <v>Public</v>
          </cell>
          <cell r="G17">
            <v>5</v>
          </cell>
        </row>
        <row r="18">
          <cell r="A18" t="str">
            <v>9830006P</v>
          </cell>
          <cell r="B18" t="str">
            <v>Mathématiques</v>
          </cell>
          <cell r="C18">
            <v>87.4</v>
          </cell>
          <cell r="D18">
            <v>89.2</v>
          </cell>
          <cell r="E18">
            <v>89.7</v>
          </cell>
          <cell r="F18" t="str">
            <v>Public</v>
          </cell>
          <cell r="G18">
            <v>1.9166669999999999</v>
          </cell>
        </row>
        <row r="19">
          <cell r="A19" t="str">
            <v>9830269A</v>
          </cell>
          <cell r="B19" t="str">
            <v>Mathématiques</v>
          </cell>
          <cell r="C19">
            <v>89</v>
          </cell>
          <cell r="D19">
            <v>90.4</v>
          </cell>
          <cell r="E19">
            <v>89.7</v>
          </cell>
          <cell r="F19" t="str">
            <v>Privé</v>
          </cell>
          <cell r="G19">
            <v>0.58333299999999999</v>
          </cell>
        </row>
        <row r="20">
          <cell r="A20" t="str">
            <v>9830270B</v>
          </cell>
          <cell r="B20" t="str">
            <v>Mathématiques</v>
          </cell>
          <cell r="C20">
            <v>86.3</v>
          </cell>
          <cell r="D20">
            <v>90.4</v>
          </cell>
          <cell r="E20">
            <v>89.7</v>
          </cell>
          <cell r="F20" t="str">
            <v>Privé</v>
          </cell>
          <cell r="G20">
            <v>2.8333330000000001</v>
          </cell>
        </row>
        <row r="21">
          <cell r="A21" t="str">
            <v>9830271C</v>
          </cell>
          <cell r="B21" t="str">
            <v>Mathématiques</v>
          </cell>
          <cell r="C21">
            <v>93.3</v>
          </cell>
          <cell r="D21">
            <v>90.4</v>
          </cell>
          <cell r="E21">
            <v>89.7</v>
          </cell>
          <cell r="F21" t="str">
            <v>Privé</v>
          </cell>
          <cell r="G21">
            <v>-1.747573</v>
          </cell>
        </row>
        <row r="22">
          <cell r="A22" t="str">
            <v>9830272D</v>
          </cell>
          <cell r="B22" t="str">
            <v>Mathématiques</v>
          </cell>
          <cell r="C22">
            <v>92</v>
          </cell>
          <cell r="D22">
            <v>90.4</v>
          </cell>
          <cell r="E22">
            <v>89.7</v>
          </cell>
          <cell r="F22" t="str">
            <v>Privé</v>
          </cell>
          <cell r="G22">
            <v>-1.1165050000000001</v>
          </cell>
        </row>
        <row r="23">
          <cell r="A23" t="str">
            <v>9830273E</v>
          </cell>
          <cell r="B23" t="str">
            <v>Mathématiques</v>
          </cell>
          <cell r="C23">
            <v>100</v>
          </cell>
          <cell r="D23">
            <v>90.4</v>
          </cell>
          <cell r="E23">
            <v>89.7</v>
          </cell>
          <cell r="F23" t="str">
            <v>Privé</v>
          </cell>
          <cell r="G23">
            <v>-5</v>
          </cell>
        </row>
        <row r="24">
          <cell r="A24" t="str">
            <v>9830294C</v>
          </cell>
          <cell r="B24" t="str">
            <v>Mathématiques</v>
          </cell>
          <cell r="C24">
            <v>85.7</v>
          </cell>
          <cell r="D24">
            <v>90.4</v>
          </cell>
          <cell r="E24">
            <v>89.7</v>
          </cell>
          <cell r="F24" t="str">
            <v>Privé</v>
          </cell>
          <cell r="G24">
            <v>3.3333330000000001</v>
          </cell>
        </row>
        <row r="25">
          <cell r="A25" t="str">
            <v>9830306R</v>
          </cell>
          <cell r="B25" t="str">
            <v>Mathématiques</v>
          </cell>
          <cell r="C25">
            <v>95.5</v>
          </cell>
          <cell r="D25">
            <v>89.2</v>
          </cell>
          <cell r="E25">
            <v>89.7</v>
          </cell>
          <cell r="F25" t="str">
            <v>Public</v>
          </cell>
          <cell r="G25">
            <v>-2.815534</v>
          </cell>
        </row>
        <row r="26">
          <cell r="A26" t="str">
            <v>9830377T</v>
          </cell>
          <cell r="B26" t="str">
            <v>Mathématiques</v>
          </cell>
          <cell r="C26">
            <v>92.1</v>
          </cell>
          <cell r="D26">
            <v>90.4</v>
          </cell>
          <cell r="E26">
            <v>89.7</v>
          </cell>
          <cell r="F26" t="str">
            <v>Privé</v>
          </cell>
          <cell r="G26">
            <v>-1.165049</v>
          </cell>
        </row>
        <row r="27">
          <cell r="A27" t="str">
            <v>9830401U</v>
          </cell>
          <cell r="B27" t="str">
            <v>Mathématiques</v>
          </cell>
          <cell r="C27">
            <v>92.3</v>
          </cell>
          <cell r="D27">
            <v>90.4</v>
          </cell>
          <cell r="E27">
            <v>89.7</v>
          </cell>
          <cell r="F27" t="str">
            <v>Privé</v>
          </cell>
          <cell r="G27">
            <v>-1.2621359999999999</v>
          </cell>
        </row>
        <row r="28">
          <cell r="A28" t="str">
            <v>9830460H</v>
          </cell>
          <cell r="B28" t="str">
            <v>Mathématiques</v>
          </cell>
          <cell r="C28">
            <v>97.5</v>
          </cell>
          <cell r="D28">
            <v>89.2</v>
          </cell>
          <cell r="E28">
            <v>89.7</v>
          </cell>
          <cell r="F28" t="str">
            <v>Public</v>
          </cell>
          <cell r="G28">
            <v>-3.7864080000000002</v>
          </cell>
        </row>
        <row r="29">
          <cell r="A29" t="str">
            <v>9830483H</v>
          </cell>
          <cell r="B29" t="str">
            <v>Mathématiques</v>
          </cell>
          <cell r="C29">
            <v>93</v>
          </cell>
          <cell r="D29">
            <v>89.2</v>
          </cell>
          <cell r="E29">
            <v>89.7</v>
          </cell>
          <cell r="F29" t="str">
            <v>Public</v>
          </cell>
          <cell r="G29">
            <v>-1.601942</v>
          </cell>
        </row>
        <row r="30">
          <cell r="A30" t="str">
            <v>9830635Y</v>
          </cell>
          <cell r="B30" t="str">
            <v>Mathématiques</v>
          </cell>
          <cell r="C30">
            <v>90.1</v>
          </cell>
          <cell r="D30">
            <v>89.2</v>
          </cell>
          <cell r="E30">
            <v>89.7</v>
          </cell>
          <cell r="F30" t="str">
            <v>Public</v>
          </cell>
          <cell r="G30">
            <v>-0.19417499999999999</v>
          </cell>
        </row>
        <row r="31">
          <cell r="A31" t="str">
            <v>9830693L</v>
          </cell>
          <cell r="B31" t="str">
            <v>Mathématiques</v>
          </cell>
          <cell r="C31">
            <v>87.3</v>
          </cell>
          <cell r="D31">
            <v>89.2</v>
          </cell>
          <cell r="E31">
            <v>89.7</v>
          </cell>
          <cell r="F31" t="str">
            <v>Public</v>
          </cell>
          <cell r="G31">
            <v>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</sheetNames>
    <sheetDataSet>
      <sheetData sheetId="0">
        <row r="2">
          <cell r="A2" t="str">
            <v>9830004M</v>
          </cell>
          <cell r="B2" t="str">
            <v>CLG</v>
          </cell>
          <cell r="C2">
            <v>5.6</v>
          </cell>
          <cell r="D2">
            <v>5.5</v>
          </cell>
          <cell r="E2">
            <v>5.7</v>
          </cell>
          <cell r="F2" t="str">
            <v>Public</v>
          </cell>
          <cell r="G2">
            <v>206</v>
          </cell>
          <cell r="H2">
            <v>37</v>
          </cell>
        </row>
        <row r="3">
          <cell r="A3" t="str">
            <v>9830007R</v>
          </cell>
          <cell r="B3" t="str">
            <v>CLG</v>
          </cell>
          <cell r="C3">
            <v>4.3</v>
          </cell>
          <cell r="D3">
            <v>5.5</v>
          </cell>
          <cell r="E3">
            <v>5.7</v>
          </cell>
          <cell r="F3" t="str">
            <v>Public</v>
          </cell>
          <cell r="G3">
            <v>188.9</v>
          </cell>
          <cell r="H3">
            <v>44</v>
          </cell>
        </row>
        <row r="4">
          <cell r="A4" t="str">
            <v>9830008S</v>
          </cell>
          <cell r="B4" t="str">
            <v>CLG</v>
          </cell>
          <cell r="C4">
            <v>3.2</v>
          </cell>
          <cell r="D4">
            <v>5.5</v>
          </cell>
          <cell r="E4">
            <v>5.7</v>
          </cell>
          <cell r="F4" t="str">
            <v>Public</v>
          </cell>
          <cell r="G4">
            <v>114</v>
          </cell>
          <cell r="H4">
            <v>36</v>
          </cell>
        </row>
        <row r="5">
          <cell r="A5" t="str">
            <v>9830009T</v>
          </cell>
          <cell r="B5" t="str">
            <v>CLG</v>
          </cell>
          <cell r="C5">
            <v>7.6</v>
          </cell>
          <cell r="D5">
            <v>5.5</v>
          </cell>
          <cell r="E5">
            <v>5.7</v>
          </cell>
          <cell r="F5" t="str">
            <v>Public</v>
          </cell>
          <cell r="G5">
            <v>274.5</v>
          </cell>
          <cell r="H5">
            <v>36</v>
          </cell>
        </row>
        <row r="6">
          <cell r="A6" t="str">
            <v>9830010U</v>
          </cell>
          <cell r="B6" t="str">
            <v>CLG</v>
          </cell>
          <cell r="C6">
            <v>10.1</v>
          </cell>
          <cell r="D6">
            <v>5.5</v>
          </cell>
          <cell r="E6">
            <v>5.7</v>
          </cell>
          <cell r="F6" t="str">
            <v>Public</v>
          </cell>
          <cell r="G6">
            <v>313.39999999999998</v>
          </cell>
          <cell r="H6">
            <v>31</v>
          </cell>
        </row>
        <row r="7">
          <cell r="A7" t="str">
            <v>9830259P</v>
          </cell>
          <cell r="B7" t="str">
            <v>CLG</v>
          </cell>
          <cell r="C7">
            <v>3.7</v>
          </cell>
          <cell r="D7">
            <v>6.1</v>
          </cell>
          <cell r="E7">
            <v>5.7</v>
          </cell>
          <cell r="F7" t="str">
            <v>Privé</v>
          </cell>
          <cell r="G7">
            <v>109.8</v>
          </cell>
          <cell r="H7">
            <v>30</v>
          </cell>
        </row>
        <row r="8">
          <cell r="A8" t="str">
            <v>9830260R</v>
          </cell>
          <cell r="B8" t="str">
            <v>CLG</v>
          </cell>
          <cell r="C8">
            <v>6.7</v>
          </cell>
          <cell r="D8">
            <v>6.1</v>
          </cell>
          <cell r="E8">
            <v>5.7</v>
          </cell>
          <cell r="F8" t="str">
            <v>Privé</v>
          </cell>
          <cell r="G8">
            <v>307.39999999999998</v>
          </cell>
          <cell r="H8">
            <v>46</v>
          </cell>
        </row>
        <row r="9">
          <cell r="A9" t="str">
            <v>9830263U</v>
          </cell>
          <cell r="B9" t="str">
            <v>CLG</v>
          </cell>
          <cell r="C9">
            <v>4.3</v>
          </cell>
          <cell r="D9">
            <v>6.1</v>
          </cell>
          <cell r="E9">
            <v>5.7</v>
          </cell>
          <cell r="F9" t="str">
            <v>Privé</v>
          </cell>
          <cell r="G9">
            <v>103</v>
          </cell>
          <cell r="H9">
            <v>24</v>
          </cell>
        </row>
        <row r="10">
          <cell r="A10" t="str">
            <v>9830264V</v>
          </cell>
          <cell r="B10" t="str">
            <v>CLG</v>
          </cell>
          <cell r="C10">
            <v>6.5</v>
          </cell>
          <cell r="D10">
            <v>6.1</v>
          </cell>
          <cell r="E10">
            <v>5.7</v>
          </cell>
          <cell r="F10" t="str">
            <v>Privé</v>
          </cell>
          <cell r="G10">
            <v>285.7</v>
          </cell>
          <cell r="H10">
            <v>44</v>
          </cell>
        </row>
        <row r="11">
          <cell r="A11" t="str">
            <v>9830265W</v>
          </cell>
          <cell r="B11" t="str">
            <v>CLG</v>
          </cell>
          <cell r="C11">
            <v>8.6999999999999993</v>
          </cell>
          <cell r="D11">
            <v>6.1</v>
          </cell>
          <cell r="E11">
            <v>5.7</v>
          </cell>
          <cell r="F11" t="str">
            <v>Privé</v>
          </cell>
          <cell r="G11">
            <v>156.6</v>
          </cell>
          <cell r="H11">
            <v>18</v>
          </cell>
        </row>
        <row r="12">
          <cell r="A12" t="str">
            <v>9830266X</v>
          </cell>
          <cell r="B12" t="str">
            <v>CLG</v>
          </cell>
          <cell r="C12">
            <v>8.6</v>
          </cell>
          <cell r="D12">
            <v>6.1</v>
          </cell>
          <cell r="E12">
            <v>5.7</v>
          </cell>
          <cell r="F12" t="str">
            <v>Privé</v>
          </cell>
          <cell r="G12">
            <v>77.5</v>
          </cell>
          <cell r="H12">
            <v>9</v>
          </cell>
        </row>
        <row r="13">
          <cell r="A13" t="str">
            <v>9830277J</v>
          </cell>
          <cell r="B13" t="str">
            <v>CLG</v>
          </cell>
          <cell r="C13">
            <v>9.8000000000000007</v>
          </cell>
          <cell r="D13">
            <v>5.5</v>
          </cell>
          <cell r="E13">
            <v>5.7</v>
          </cell>
          <cell r="F13" t="str">
            <v>Public</v>
          </cell>
          <cell r="G13">
            <v>556.5</v>
          </cell>
          <cell r="H13">
            <v>57</v>
          </cell>
        </row>
        <row r="14">
          <cell r="A14" t="str">
            <v>9830278K</v>
          </cell>
          <cell r="B14" t="str">
            <v>CLG</v>
          </cell>
          <cell r="C14">
            <v>5.6</v>
          </cell>
          <cell r="D14">
            <v>5.5</v>
          </cell>
          <cell r="E14">
            <v>5.7</v>
          </cell>
          <cell r="F14" t="str">
            <v>Public</v>
          </cell>
          <cell r="G14">
            <v>229</v>
          </cell>
          <cell r="H14">
            <v>41</v>
          </cell>
        </row>
        <row r="15">
          <cell r="A15" t="str">
            <v>9830295D</v>
          </cell>
          <cell r="B15" t="str">
            <v>CLG</v>
          </cell>
          <cell r="C15">
            <v>7.9</v>
          </cell>
          <cell r="D15">
            <v>6.1</v>
          </cell>
          <cell r="E15">
            <v>5.7</v>
          </cell>
          <cell r="F15" t="str">
            <v>Privé</v>
          </cell>
          <cell r="G15">
            <v>204.7</v>
          </cell>
          <cell r="H15">
            <v>26</v>
          </cell>
        </row>
        <row r="16">
          <cell r="A16" t="str">
            <v>9830297F</v>
          </cell>
          <cell r="B16" t="str">
            <v>CLG</v>
          </cell>
          <cell r="C16">
            <v>5.8</v>
          </cell>
          <cell r="D16">
            <v>6.1</v>
          </cell>
          <cell r="E16">
            <v>5.7</v>
          </cell>
          <cell r="F16" t="str">
            <v>Privé</v>
          </cell>
          <cell r="G16">
            <v>75</v>
          </cell>
          <cell r="H16">
            <v>13</v>
          </cell>
        </row>
        <row r="17">
          <cell r="A17" t="str">
            <v>9830298G</v>
          </cell>
          <cell r="B17" t="str">
            <v>CLG</v>
          </cell>
          <cell r="C17">
            <v>2.6</v>
          </cell>
          <cell r="D17">
            <v>6.1</v>
          </cell>
          <cell r="E17">
            <v>5.7</v>
          </cell>
          <cell r="F17" t="str">
            <v>Privé</v>
          </cell>
          <cell r="G17">
            <v>25.9</v>
          </cell>
          <cell r="H17">
            <v>10</v>
          </cell>
        </row>
        <row r="18">
          <cell r="A18" t="str">
            <v>9830304N</v>
          </cell>
          <cell r="B18" t="str">
            <v>CLG</v>
          </cell>
          <cell r="C18">
            <v>5.0999999999999996</v>
          </cell>
          <cell r="D18">
            <v>5.5</v>
          </cell>
          <cell r="E18">
            <v>5.7</v>
          </cell>
          <cell r="F18" t="str">
            <v>Public</v>
          </cell>
          <cell r="G18">
            <v>167.5</v>
          </cell>
          <cell r="H18">
            <v>33</v>
          </cell>
        </row>
        <row r="19">
          <cell r="A19" t="str">
            <v>9830313Y</v>
          </cell>
          <cell r="B19" t="str">
            <v>CLG</v>
          </cell>
          <cell r="C19">
            <v>2.2999999999999998</v>
          </cell>
          <cell r="D19">
            <v>6.1</v>
          </cell>
          <cell r="E19">
            <v>5.7</v>
          </cell>
          <cell r="F19" t="str">
            <v>Privé</v>
          </cell>
          <cell r="G19">
            <v>24.9</v>
          </cell>
          <cell r="H19">
            <v>11</v>
          </cell>
        </row>
        <row r="20">
          <cell r="A20" t="str">
            <v>9830354T</v>
          </cell>
          <cell r="B20" t="str">
            <v>CLG</v>
          </cell>
          <cell r="C20">
            <v>3.6</v>
          </cell>
          <cell r="D20">
            <v>6.1</v>
          </cell>
          <cell r="E20">
            <v>5.7</v>
          </cell>
          <cell r="F20" t="str">
            <v>Privé</v>
          </cell>
          <cell r="G20">
            <v>43</v>
          </cell>
          <cell r="H20">
            <v>12</v>
          </cell>
        </row>
        <row r="21">
          <cell r="A21" t="str">
            <v>9830355U</v>
          </cell>
          <cell r="B21" t="str">
            <v>CLG</v>
          </cell>
          <cell r="C21">
            <v>1</v>
          </cell>
          <cell r="D21">
            <v>5.5</v>
          </cell>
          <cell r="E21">
            <v>5.7</v>
          </cell>
          <cell r="F21" t="str">
            <v>Public</v>
          </cell>
          <cell r="G21">
            <v>9.6999999999999993</v>
          </cell>
          <cell r="H21">
            <v>10</v>
          </cell>
        </row>
        <row r="22">
          <cell r="A22" t="str">
            <v>9830356V</v>
          </cell>
          <cell r="B22" t="str">
            <v>CLG</v>
          </cell>
          <cell r="C22">
            <v>8.6999999999999993</v>
          </cell>
          <cell r="D22">
            <v>5.5</v>
          </cell>
          <cell r="E22">
            <v>5.7</v>
          </cell>
          <cell r="F22" t="str">
            <v>Public</v>
          </cell>
          <cell r="G22">
            <v>462.4</v>
          </cell>
          <cell r="H22">
            <v>53</v>
          </cell>
        </row>
        <row r="23">
          <cell r="A23" t="str">
            <v>9830357W</v>
          </cell>
          <cell r="B23" t="str">
            <v>CLG</v>
          </cell>
          <cell r="C23">
            <v>6</v>
          </cell>
          <cell r="D23">
            <v>5.5</v>
          </cell>
          <cell r="E23">
            <v>5.7</v>
          </cell>
          <cell r="F23" t="str">
            <v>Public</v>
          </cell>
          <cell r="G23">
            <v>185.8</v>
          </cell>
          <cell r="H23">
            <v>31</v>
          </cell>
        </row>
        <row r="24">
          <cell r="A24" t="str">
            <v>9830381X</v>
          </cell>
          <cell r="B24" t="str">
            <v>CLG</v>
          </cell>
          <cell r="C24">
            <v>7.8</v>
          </cell>
          <cell r="D24">
            <v>6.1</v>
          </cell>
          <cell r="E24">
            <v>5.7</v>
          </cell>
          <cell r="F24" t="str">
            <v>Privé</v>
          </cell>
          <cell r="G24">
            <v>132.30000000000001</v>
          </cell>
          <cell r="H24">
            <v>17</v>
          </cell>
        </row>
        <row r="25">
          <cell r="A25" t="str">
            <v>9830382Y</v>
          </cell>
          <cell r="B25" t="str">
            <v>CLG</v>
          </cell>
          <cell r="C25">
            <v>3.7</v>
          </cell>
          <cell r="D25">
            <v>6.1</v>
          </cell>
          <cell r="E25">
            <v>5.7</v>
          </cell>
          <cell r="F25" t="str">
            <v>Privé</v>
          </cell>
          <cell r="G25">
            <v>47.6</v>
          </cell>
          <cell r="H25">
            <v>13</v>
          </cell>
        </row>
        <row r="26">
          <cell r="A26" t="str">
            <v>9830384A</v>
          </cell>
          <cell r="B26" t="str">
            <v>CLG</v>
          </cell>
          <cell r="C26">
            <v>7.5</v>
          </cell>
          <cell r="D26">
            <v>5.5</v>
          </cell>
          <cell r="E26">
            <v>5.7</v>
          </cell>
          <cell r="F26" t="str">
            <v>Public</v>
          </cell>
          <cell r="G26">
            <v>407.3</v>
          </cell>
          <cell r="H26">
            <v>54</v>
          </cell>
        </row>
        <row r="27">
          <cell r="A27" t="str">
            <v>9830392J</v>
          </cell>
          <cell r="B27" t="str">
            <v>CLG</v>
          </cell>
          <cell r="C27">
            <v>7.9</v>
          </cell>
          <cell r="D27">
            <v>6.1</v>
          </cell>
          <cell r="E27">
            <v>5.7</v>
          </cell>
          <cell r="F27" t="str">
            <v>Privé</v>
          </cell>
          <cell r="G27">
            <v>133.5</v>
          </cell>
          <cell r="H27">
            <v>17</v>
          </cell>
        </row>
        <row r="28">
          <cell r="A28" t="str">
            <v>9830400T</v>
          </cell>
          <cell r="B28" t="str">
            <v>CLG</v>
          </cell>
          <cell r="C28">
            <v>5.7</v>
          </cell>
          <cell r="D28">
            <v>6.1</v>
          </cell>
          <cell r="E28">
            <v>5.7</v>
          </cell>
          <cell r="F28" t="str">
            <v>Privé</v>
          </cell>
          <cell r="G28">
            <v>63</v>
          </cell>
          <cell r="H28">
            <v>11</v>
          </cell>
        </row>
        <row r="29">
          <cell r="A29" t="str">
            <v>9830414H</v>
          </cell>
          <cell r="B29" t="str">
            <v>CLG</v>
          </cell>
          <cell r="C29">
            <v>2.4</v>
          </cell>
          <cell r="D29">
            <v>5.5</v>
          </cell>
          <cell r="E29">
            <v>5.7</v>
          </cell>
          <cell r="F29" t="str">
            <v>Public</v>
          </cell>
          <cell r="G29">
            <v>45</v>
          </cell>
          <cell r="H29">
            <v>19</v>
          </cell>
        </row>
        <row r="30">
          <cell r="A30" t="str">
            <v>9830418M</v>
          </cell>
          <cell r="B30" t="str">
            <v>CLG</v>
          </cell>
          <cell r="C30">
            <v>2.7</v>
          </cell>
          <cell r="D30">
            <v>5.5</v>
          </cell>
          <cell r="E30">
            <v>5.7</v>
          </cell>
          <cell r="F30" t="str">
            <v>Public</v>
          </cell>
          <cell r="G30">
            <v>59.5</v>
          </cell>
          <cell r="H30">
            <v>22</v>
          </cell>
        </row>
        <row r="31">
          <cell r="A31" t="str">
            <v>9830419N</v>
          </cell>
          <cell r="B31" t="str">
            <v>CLG</v>
          </cell>
          <cell r="C31">
            <v>2.9</v>
          </cell>
          <cell r="D31">
            <v>5.5</v>
          </cell>
          <cell r="E31">
            <v>5.7</v>
          </cell>
          <cell r="F31" t="str">
            <v>Public</v>
          </cell>
          <cell r="G31">
            <v>78.5</v>
          </cell>
          <cell r="H31">
            <v>27</v>
          </cell>
        </row>
        <row r="32">
          <cell r="A32" t="str">
            <v>9830420P</v>
          </cell>
          <cell r="B32" t="str">
            <v>CLG</v>
          </cell>
          <cell r="C32">
            <v>6.5</v>
          </cell>
          <cell r="D32">
            <v>6.1</v>
          </cell>
          <cell r="E32">
            <v>5.7</v>
          </cell>
          <cell r="F32" t="str">
            <v>Privé</v>
          </cell>
          <cell r="G32">
            <v>90.8</v>
          </cell>
          <cell r="H32">
            <v>14</v>
          </cell>
        </row>
        <row r="33">
          <cell r="A33" t="str">
            <v>9830431B</v>
          </cell>
          <cell r="B33" t="str">
            <v>CLG</v>
          </cell>
          <cell r="C33">
            <v>6.7</v>
          </cell>
          <cell r="D33">
            <v>6.1</v>
          </cell>
          <cell r="E33">
            <v>5.7</v>
          </cell>
          <cell r="F33" t="str">
            <v>Privé</v>
          </cell>
          <cell r="G33">
            <v>113.5</v>
          </cell>
          <cell r="H33">
            <v>17</v>
          </cell>
        </row>
        <row r="34">
          <cell r="A34" t="str">
            <v>9830432C</v>
          </cell>
          <cell r="B34" t="str">
            <v>CLG</v>
          </cell>
          <cell r="C34">
            <v>7.7</v>
          </cell>
          <cell r="D34">
            <v>6.1</v>
          </cell>
          <cell r="E34">
            <v>5.7</v>
          </cell>
          <cell r="F34" t="str">
            <v>Privé</v>
          </cell>
          <cell r="G34">
            <v>130.4</v>
          </cell>
          <cell r="H34">
            <v>17</v>
          </cell>
        </row>
        <row r="35">
          <cell r="A35" t="str">
            <v>9830447U</v>
          </cell>
          <cell r="B35" t="str">
            <v>CLG</v>
          </cell>
          <cell r="C35">
            <v>5.3</v>
          </cell>
          <cell r="D35">
            <v>6.1</v>
          </cell>
          <cell r="E35">
            <v>5.7</v>
          </cell>
          <cell r="F35" t="str">
            <v>Privé</v>
          </cell>
          <cell r="G35">
            <v>52.7</v>
          </cell>
          <cell r="H35">
            <v>10</v>
          </cell>
        </row>
        <row r="36">
          <cell r="A36" t="str">
            <v>9830472W</v>
          </cell>
          <cell r="B36" t="str">
            <v>CLG</v>
          </cell>
          <cell r="C36">
            <v>7.4</v>
          </cell>
          <cell r="D36">
            <v>6.1</v>
          </cell>
          <cell r="E36">
            <v>5.7</v>
          </cell>
          <cell r="F36" t="str">
            <v>Privé</v>
          </cell>
          <cell r="G36">
            <v>66.8</v>
          </cell>
          <cell r="H36">
            <v>9</v>
          </cell>
        </row>
        <row r="37">
          <cell r="A37" t="str">
            <v>9830474Y</v>
          </cell>
          <cell r="B37" t="str">
            <v>CLG</v>
          </cell>
          <cell r="C37">
            <v>4.2</v>
          </cell>
          <cell r="D37">
            <v>5.5</v>
          </cell>
          <cell r="E37">
            <v>5.7</v>
          </cell>
          <cell r="F37" t="str">
            <v>Public</v>
          </cell>
          <cell r="G37">
            <v>217</v>
          </cell>
          <cell r="H37">
            <v>52</v>
          </cell>
        </row>
        <row r="38">
          <cell r="A38" t="str">
            <v>9830477B</v>
          </cell>
          <cell r="B38" t="str">
            <v>CLG</v>
          </cell>
          <cell r="C38">
            <v>6</v>
          </cell>
          <cell r="D38">
            <v>5.5</v>
          </cell>
          <cell r="E38">
            <v>5.7</v>
          </cell>
          <cell r="F38" t="str">
            <v>Public</v>
          </cell>
          <cell r="G38">
            <v>48.4</v>
          </cell>
          <cell r="H38">
            <v>8</v>
          </cell>
        </row>
        <row r="39">
          <cell r="A39" t="str">
            <v>9830482G</v>
          </cell>
          <cell r="B39" t="str">
            <v>CLG</v>
          </cell>
          <cell r="C39">
            <v>3.6</v>
          </cell>
          <cell r="D39">
            <v>5.5</v>
          </cell>
          <cell r="E39">
            <v>5.7</v>
          </cell>
          <cell r="F39" t="str">
            <v>Public</v>
          </cell>
          <cell r="G39">
            <v>94.5</v>
          </cell>
          <cell r="H39">
            <v>26</v>
          </cell>
        </row>
        <row r="40">
          <cell r="A40" t="str">
            <v>9830493U</v>
          </cell>
          <cell r="B40" t="str">
            <v>CLG</v>
          </cell>
          <cell r="C40">
            <v>3</v>
          </cell>
          <cell r="D40">
            <v>5.5</v>
          </cell>
          <cell r="E40">
            <v>5.7</v>
          </cell>
          <cell r="F40" t="str">
            <v>Public</v>
          </cell>
          <cell r="G40">
            <v>54.4</v>
          </cell>
          <cell r="H40">
            <v>18</v>
          </cell>
        </row>
        <row r="41">
          <cell r="A41" t="str">
            <v>9830518W</v>
          </cell>
          <cell r="B41" t="str">
            <v>CLG</v>
          </cell>
          <cell r="C41">
            <v>6.1</v>
          </cell>
          <cell r="D41">
            <v>6.1</v>
          </cell>
          <cell r="E41">
            <v>5.7</v>
          </cell>
          <cell r="F41" t="str">
            <v>Privé</v>
          </cell>
          <cell r="G41">
            <v>66.7</v>
          </cell>
          <cell r="H41">
            <v>11</v>
          </cell>
        </row>
        <row r="42">
          <cell r="A42" t="str">
            <v>9830522A</v>
          </cell>
          <cell r="B42" t="str">
            <v>CLG</v>
          </cell>
          <cell r="C42">
            <v>3.4</v>
          </cell>
          <cell r="D42">
            <v>5.5</v>
          </cell>
          <cell r="E42">
            <v>5.7</v>
          </cell>
          <cell r="F42" t="str">
            <v>Public</v>
          </cell>
          <cell r="G42">
            <v>50.3</v>
          </cell>
          <cell r="H42">
            <v>15</v>
          </cell>
        </row>
        <row r="43">
          <cell r="A43" t="str">
            <v>9830524C</v>
          </cell>
          <cell r="B43" t="str">
            <v>CLG</v>
          </cell>
          <cell r="C43">
            <v>4.2</v>
          </cell>
          <cell r="D43">
            <v>5.5</v>
          </cell>
          <cell r="E43">
            <v>5.7</v>
          </cell>
          <cell r="F43" t="str">
            <v>Public</v>
          </cell>
          <cell r="G43">
            <v>139.6</v>
          </cell>
          <cell r="H43">
            <v>33</v>
          </cell>
        </row>
        <row r="44">
          <cell r="A44" t="str">
            <v>9830538T</v>
          </cell>
          <cell r="B44" t="str">
            <v>CLG</v>
          </cell>
          <cell r="C44">
            <v>8.1999999999999993</v>
          </cell>
          <cell r="D44">
            <v>5.5</v>
          </cell>
          <cell r="E44">
            <v>5.7</v>
          </cell>
          <cell r="F44" t="str">
            <v>Public</v>
          </cell>
          <cell r="G44">
            <v>360</v>
          </cell>
          <cell r="H44">
            <v>44</v>
          </cell>
        </row>
        <row r="45">
          <cell r="A45" t="str">
            <v>9830616C</v>
          </cell>
          <cell r="B45" t="str">
            <v>CLG</v>
          </cell>
          <cell r="C45">
            <v>4.5</v>
          </cell>
          <cell r="D45">
            <v>5.5</v>
          </cell>
          <cell r="E45">
            <v>5.7</v>
          </cell>
          <cell r="F45" t="str">
            <v>Public</v>
          </cell>
          <cell r="G45">
            <v>163</v>
          </cell>
          <cell r="H45">
            <v>36</v>
          </cell>
        </row>
        <row r="46">
          <cell r="A46" t="str">
            <v>9830624L</v>
          </cell>
          <cell r="B46" t="str">
            <v>CLG</v>
          </cell>
          <cell r="C46">
            <v>5.7</v>
          </cell>
          <cell r="D46">
            <v>5.5</v>
          </cell>
          <cell r="E46">
            <v>5.7</v>
          </cell>
          <cell r="F46" t="str">
            <v>Public</v>
          </cell>
          <cell r="G46">
            <v>210.2</v>
          </cell>
          <cell r="H46">
            <v>37</v>
          </cell>
        </row>
        <row r="47">
          <cell r="A47" t="str">
            <v>9830625M</v>
          </cell>
          <cell r="B47" t="str">
            <v>CLG</v>
          </cell>
          <cell r="C47">
            <v>4.7</v>
          </cell>
          <cell r="D47">
            <v>5.5</v>
          </cell>
          <cell r="E47">
            <v>5.7</v>
          </cell>
          <cell r="F47" t="str">
            <v>Public</v>
          </cell>
          <cell r="G47">
            <v>186.4</v>
          </cell>
          <cell r="H47">
            <v>40</v>
          </cell>
        </row>
        <row r="48">
          <cell r="A48" t="str">
            <v>9830626N</v>
          </cell>
          <cell r="B48" t="str">
            <v>CLG</v>
          </cell>
          <cell r="C48">
            <v>5.6</v>
          </cell>
          <cell r="D48">
            <v>5.5</v>
          </cell>
          <cell r="E48">
            <v>5.7</v>
          </cell>
          <cell r="F48" t="str">
            <v>Public</v>
          </cell>
          <cell r="G48">
            <v>167</v>
          </cell>
          <cell r="H48">
            <v>30</v>
          </cell>
        </row>
        <row r="49">
          <cell r="A49" t="str">
            <v>9830632V</v>
          </cell>
          <cell r="B49" t="str">
            <v>CLG</v>
          </cell>
          <cell r="C49">
            <v>4.4000000000000004</v>
          </cell>
          <cell r="D49">
            <v>5.5</v>
          </cell>
          <cell r="E49">
            <v>5.7</v>
          </cell>
          <cell r="F49" t="str">
            <v>Public</v>
          </cell>
          <cell r="G49">
            <v>66.7</v>
          </cell>
          <cell r="H49">
            <v>15</v>
          </cell>
        </row>
        <row r="50">
          <cell r="A50" t="str">
            <v>9830639C</v>
          </cell>
          <cell r="B50" t="str">
            <v>CLG</v>
          </cell>
          <cell r="C50">
            <v>4.4000000000000004</v>
          </cell>
          <cell r="D50">
            <v>5.5</v>
          </cell>
          <cell r="E50">
            <v>5.7</v>
          </cell>
          <cell r="F50" t="str">
            <v>Public</v>
          </cell>
          <cell r="G50">
            <v>48.9</v>
          </cell>
          <cell r="H50">
            <v>11</v>
          </cell>
        </row>
        <row r="51">
          <cell r="A51" t="str">
            <v>9830640D</v>
          </cell>
          <cell r="B51" t="str">
            <v>CLG</v>
          </cell>
          <cell r="C51">
            <v>6.7</v>
          </cell>
          <cell r="D51">
            <v>5.5</v>
          </cell>
          <cell r="E51">
            <v>5.7</v>
          </cell>
          <cell r="F51" t="str">
            <v>Public</v>
          </cell>
          <cell r="G51">
            <v>366.5</v>
          </cell>
          <cell r="H51">
            <v>55</v>
          </cell>
        </row>
        <row r="52">
          <cell r="A52" t="str">
            <v>9830649N</v>
          </cell>
          <cell r="B52" t="str">
            <v>CLG</v>
          </cell>
          <cell r="C52">
            <v>7.1</v>
          </cell>
          <cell r="D52">
            <v>5.5</v>
          </cell>
          <cell r="E52">
            <v>5.7</v>
          </cell>
          <cell r="F52" t="str">
            <v>Public</v>
          </cell>
          <cell r="G52">
            <v>291.39999999999998</v>
          </cell>
          <cell r="H52">
            <v>41</v>
          </cell>
        </row>
        <row r="53">
          <cell r="A53" t="str">
            <v>9830656W</v>
          </cell>
          <cell r="B53" t="str">
            <v>CLG</v>
          </cell>
          <cell r="C53">
            <v>4.0999999999999996</v>
          </cell>
          <cell r="D53">
            <v>5.5</v>
          </cell>
          <cell r="E53">
            <v>5.7</v>
          </cell>
          <cell r="F53" t="str">
            <v>Public</v>
          </cell>
          <cell r="G53">
            <v>158</v>
          </cell>
          <cell r="H53">
            <v>39</v>
          </cell>
        </row>
        <row r="54">
          <cell r="A54" t="str">
            <v>9830681Y</v>
          </cell>
          <cell r="B54" t="str">
            <v>CLG</v>
          </cell>
          <cell r="C54">
            <v>4.5999999999999996</v>
          </cell>
          <cell r="D54">
            <v>5.5</v>
          </cell>
          <cell r="E54">
            <v>5.7</v>
          </cell>
          <cell r="F54" t="str">
            <v>Public</v>
          </cell>
          <cell r="G54">
            <v>216.2</v>
          </cell>
          <cell r="H54">
            <v>47</v>
          </cell>
        </row>
        <row r="55">
          <cell r="A55" t="str">
            <v>9830691J</v>
          </cell>
          <cell r="B55" t="str">
            <v>CLG</v>
          </cell>
          <cell r="C55">
            <v>3.4</v>
          </cell>
          <cell r="D55">
            <v>5.5</v>
          </cell>
          <cell r="E55">
            <v>5.7</v>
          </cell>
          <cell r="F55" t="str">
            <v>Public</v>
          </cell>
          <cell r="G55">
            <v>117.5</v>
          </cell>
          <cell r="H55">
            <v>35</v>
          </cell>
        </row>
        <row r="56">
          <cell r="A56" t="str">
            <v>9830698S</v>
          </cell>
          <cell r="B56" t="str">
            <v>CLG</v>
          </cell>
          <cell r="C56">
            <v>3.1</v>
          </cell>
          <cell r="D56">
            <v>5.5</v>
          </cell>
          <cell r="E56">
            <v>5.7</v>
          </cell>
          <cell r="F56" t="str">
            <v>Public</v>
          </cell>
          <cell r="G56">
            <v>99</v>
          </cell>
          <cell r="H56">
            <v>32</v>
          </cell>
        </row>
        <row r="57">
          <cell r="A57" t="str">
            <v>9830002K</v>
          </cell>
          <cell r="B57" t="str">
            <v>LGT</v>
          </cell>
          <cell r="C57">
            <v>8.1999999999999993</v>
          </cell>
          <cell r="D57">
            <v>6.1</v>
          </cell>
          <cell r="E57">
            <v>6.4</v>
          </cell>
          <cell r="F57" t="str">
            <v>Public</v>
          </cell>
          <cell r="G57">
            <v>1222.5</v>
          </cell>
          <cell r="H57">
            <v>150</v>
          </cell>
        </row>
        <row r="58">
          <cell r="A58" t="str">
            <v>9830003L</v>
          </cell>
          <cell r="B58" t="str">
            <v>LGT</v>
          </cell>
          <cell r="C58">
            <v>6.9</v>
          </cell>
          <cell r="D58">
            <v>6.1</v>
          </cell>
          <cell r="E58">
            <v>6.4</v>
          </cell>
          <cell r="F58" t="str">
            <v>Public</v>
          </cell>
          <cell r="G58">
            <v>1205.8</v>
          </cell>
          <cell r="H58">
            <v>174</v>
          </cell>
        </row>
        <row r="59">
          <cell r="A59" t="str">
            <v>9830261S</v>
          </cell>
          <cell r="B59" t="str">
            <v>LGT</v>
          </cell>
          <cell r="C59">
            <v>7.8</v>
          </cell>
          <cell r="D59">
            <v>7.7</v>
          </cell>
          <cell r="E59">
            <v>6.4</v>
          </cell>
          <cell r="F59" t="str">
            <v>Privé</v>
          </cell>
          <cell r="G59">
            <v>726.6</v>
          </cell>
          <cell r="H59">
            <v>93</v>
          </cell>
        </row>
        <row r="60">
          <cell r="A60" t="str">
            <v>9830377T</v>
          </cell>
          <cell r="B60" t="str">
            <v>LGT</v>
          </cell>
          <cell r="C60">
            <v>8.4</v>
          </cell>
          <cell r="D60">
            <v>7.7</v>
          </cell>
          <cell r="E60">
            <v>6.4</v>
          </cell>
          <cell r="F60" t="str">
            <v>Privé</v>
          </cell>
          <cell r="G60">
            <v>445</v>
          </cell>
          <cell r="H60">
            <v>53</v>
          </cell>
        </row>
        <row r="61">
          <cell r="A61" t="str">
            <v>9830483H</v>
          </cell>
          <cell r="B61" t="str">
            <v>LGT</v>
          </cell>
          <cell r="C61">
            <v>2.7</v>
          </cell>
          <cell r="D61">
            <v>6.1</v>
          </cell>
          <cell r="E61">
            <v>6.4</v>
          </cell>
          <cell r="F61" t="str">
            <v>Public</v>
          </cell>
          <cell r="G61">
            <v>164.5</v>
          </cell>
          <cell r="H61">
            <v>60</v>
          </cell>
        </row>
        <row r="62">
          <cell r="A62" t="str">
            <v>9830504F</v>
          </cell>
          <cell r="B62" t="str">
            <v>LGT</v>
          </cell>
          <cell r="C62">
            <v>7</v>
          </cell>
          <cell r="D62">
            <v>7.7</v>
          </cell>
          <cell r="E62">
            <v>6.4</v>
          </cell>
          <cell r="F62" t="str">
            <v>Privé</v>
          </cell>
          <cell r="G62">
            <v>382.4</v>
          </cell>
          <cell r="H62">
            <v>55</v>
          </cell>
        </row>
        <row r="63">
          <cell r="A63" t="str">
            <v>9830507J</v>
          </cell>
          <cell r="B63" t="str">
            <v>LGT</v>
          </cell>
          <cell r="C63">
            <v>5.8</v>
          </cell>
          <cell r="D63">
            <v>6.1</v>
          </cell>
          <cell r="E63">
            <v>6.4</v>
          </cell>
          <cell r="F63" t="str">
            <v>Public</v>
          </cell>
          <cell r="G63">
            <v>162.19999999999999</v>
          </cell>
          <cell r="H63">
            <v>28</v>
          </cell>
        </row>
        <row r="64">
          <cell r="A64" t="str">
            <v>9830557N</v>
          </cell>
          <cell r="B64" t="str">
            <v>LGT</v>
          </cell>
          <cell r="C64">
            <v>7</v>
          </cell>
          <cell r="D64">
            <v>6.1</v>
          </cell>
          <cell r="E64">
            <v>6.4</v>
          </cell>
          <cell r="F64" t="str">
            <v>Public</v>
          </cell>
          <cell r="G64">
            <v>1062.3</v>
          </cell>
          <cell r="H64">
            <v>151</v>
          </cell>
        </row>
        <row r="65">
          <cell r="A65" t="str">
            <v>9830635Y</v>
          </cell>
          <cell r="B65" t="str">
            <v>LGT</v>
          </cell>
          <cell r="C65">
            <v>2.9</v>
          </cell>
          <cell r="D65">
            <v>6.1</v>
          </cell>
          <cell r="E65">
            <v>6.4</v>
          </cell>
          <cell r="F65" t="str">
            <v>Public</v>
          </cell>
          <cell r="G65">
            <v>196.5</v>
          </cell>
          <cell r="H65">
            <v>68</v>
          </cell>
        </row>
        <row r="66">
          <cell r="A66" t="str">
            <v>9830693L</v>
          </cell>
          <cell r="B66" t="str">
            <v>LGT</v>
          </cell>
          <cell r="C66">
            <v>3.9</v>
          </cell>
          <cell r="D66">
            <v>6.1</v>
          </cell>
          <cell r="E66">
            <v>6.4</v>
          </cell>
          <cell r="F66" t="str">
            <v>Public</v>
          </cell>
          <cell r="G66">
            <v>323.10000000000002</v>
          </cell>
          <cell r="H66">
            <v>82</v>
          </cell>
        </row>
        <row r="67">
          <cell r="A67" t="str">
            <v>9830003L</v>
          </cell>
          <cell r="B67" t="str">
            <v>LP</v>
          </cell>
          <cell r="C67">
            <v>6.9</v>
          </cell>
          <cell r="D67">
            <v>6.3</v>
          </cell>
          <cell r="E67">
            <v>6.9</v>
          </cell>
          <cell r="F67" t="str">
            <v>Public</v>
          </cell>
          <cell r="G67">
            <v>1205.8</v>
          </cell>
          <cell r="H67">
            <v>174</v>
          </cell>
        </row>
        <row r="68">
          <cell r="A68" t="str">
            <v>9830006P</v>
          </cell>
          <cell r="B68" t="str">
            <v>LP</v>
          </cell>
          <cell r="C68">
            <v>9.4</v>
          </cell>
          <cell r="D68">
            <v>6.3</v>
          </cell>
          <cell r="E68">
            <v>6.9</v>
          </cell>
          <cell r="F68" t="str">
            <v>Public</v>
          </cell>
          <cell r="G68">
            <v>1151.7</v>
          </cell>
          <cell r="H68">
            <v>123</v>
          </cell>
        </row>
        <row r="69">
          <cell r="A69" t="str">
            <v>9830269A</v>
          </cell>
          <cell r="B69" t="str">
            <v>LP</v>
          </cell>
          <cell r="C69">
            <v>7</v>
          </cell>
          <cell r="D69">
            <v>8</v>
          </cell>
          <cell r="E69">
            <v>6.9</v>
          </cell>
          <cell r="F69" t="str">
            <v>Privé</v>
          </cell>
          <cell r="G69">
            <v>349</v>
          </cell>
          <cell r="H69">
            <v>50</v>
          </cell>
        </row>
        <row r="70">
          <cell r="A70" t="str">
            <v>9830270B</v>
          </cell>
          <cell r="B70" t="str">
            <v>LP</v>
          </cell>
          <cell r="C70">
            <v>9</v>
          </cell>
          <cell r="D70">
            <v>8</v>
          </cell>
          <cell r="E70">
            <v>6.9</v>
          </cell>
          <cell r="F70" t="str">
            <v>Privé</v>
          </cell>
          <cell r="G70">
            <v>637.79999999999995</v>
          </cell>
          <cell r="H70">
            <v>71</v>
          </cell>
        </row>
        <row r="71">
          <cell r="A71" t="str">
            <v>9830271C</v>
          </cell>
          <cell r="B71" t="str">
            <v>LP</v>
          </cell>
          <cell r="C71">
            <v>8.9</v>
          </cell>
          <cell r="D71">
            <v>8</v>
          </cell>
          <cell r="E71">
            <v>6.9</v>
          </cell>
          <cell r="F71" t="str">
            <v>Privé</v>
          </cell>
          <cell r="G71">
            <v>551.1</v>
          </cell>
          <cell r="H71">
            <v>62</v>
          </cell>
        </row>
        <row r="72">
          <cell r="A72" t="str">
            <v>9830272D</v>
          </cell>
          <cell r="B72" t="str">
            <v>LP</v>
          </cell>
          <cell r="C72">
            <v>7.6</v>
          </cell>
          <cell r="D72">
            <v>8</v>
          </cell>
          <cell r="E72">
            <v>6.9</v>
          </cell>
          <cell r="F72" t="str">
            <v>Privé</v>
          </cell>
          <cell r="G72">
            <v>297.60000000000002</v>
          </cell>
          <cell r="H72">
            <v>39</v>
          </cell>
        </row>
        <row r="73">
          <cell r="A73" t="str">
            <v>9830273E</v>
          </cell>
          <cell r="B73" t="str">
            <v>LP</v>
          </cell>
          <cell r="C73">
            <v>5.7</v>
          </cell>
          <cell r="D73">
            <v>8</v>
          </cell>
          <cell r="E73">
            <v>6.9</v>
          </cell>
          <cell r="F73" t="str">
            <v>Privé</v>
          </cell>
          <cell r="G73">
            <v>68.8</v>
          </cell>
          <cell r="H73">
            <v>12</v>
          </cell>
        </row>
        <row r="74">
          <cell r="A74" t="str">
            <v>9830294C</v>
          </cell>
          <cell r="B74" t="str">
            <v>LP</v>
          </cell>
          <cell r="C74">
            <v>9.1</v>
          </cell>
          <cell r="D74">
            <v>8</v>
          </cell>
          <cell r="E74">
            <v>6.9</v>
          </cell>
          <cell r="F74" t="str">
            <v>Privé</v>
          </cell>
          <cell r="G74">
            <v>383.3</v>
          </cell>
          <cell r="H74">
            <v>42</v>
          </cell>
        </row>
        <row r="75">
          <cell r="A75" t="str">
            <v>9830299H</v>
          </cell>
          <cell r="B75" t="str">
            <v>LP</v>
          </cell>
          <cell r="C75">
            <v>3</v>
          </cell>
          <cell r="D75">
            <v>8</v>
          </cell>
          <cell r="E75">
            <v>6.9</v>
          </cell>
          <cell r="F75" t="str">
            <v>Privé</v>
          </cell>
          <cell r="G75">
            <v>36.200000000000003</v>
          </cell>
          <cell r="H75">
            <v>12</v>
          </cell>
        </row>
        <row r="76">
          <cell r="A76" t="str">
            <v>9830306R</v>
          </cell>
          <cell r="B76" t="str">
            <v>LP</v>
          </cell>
          <cell r="C76">
            <v>9.1999999999999993</v>
          </cell>
          <cell r="D76">
            <v>6.3</v>
          </cell>
          <cell r="E76">
            <v>6.9</v>
          </cell>
          <cell r="F76" t="str">
            <v>Public</v>
          </cell>
          <cell r="G76">
            <v>911</v>
          </cell>
          <cell r="H76">
            <v>99</v>
          </cell>
        </row>
        <row r="77">
          <cell r="A77" t="str">
            <v>9830377T</v>
          </cell>
          <cell r="B77" t="str">
            <v>LP</v>
          </cell>
          <cell r="C77">
            <v>8.4</v>
          </cell>
          <cell r="D77">
            <v>8</v>
          </cell>
          <cell r="E77">
            <v>6.9</v>
          </cell>
          <cell r="F77" t="str">
            <v>Privé</v>
          </cell>
          <cell r="G77">
            <v>445</v>
          </cell>
          <cell r="H77">
            <v>53</v>
          </cell>
        </row>
        <row r="78">
          <cell r="A78" t="str">
            <v>9830401U</v>
          </cell>
          <cell r="B78" t="str">
            <v>LP</v>
          </cell>
          <cell r="C78">
            <v>6.8</v>
          </cell>
          <cell r="D78">
            <v>8</v>
          </cell>
          <cell r="E78">
            <v>6.9</v>
          </cell>
          <cell r="F78" t="str">
            <v>Privé</v>
          </cell>
          <cell r="G78">
            <v>280.7</v>
          </cell>
          <cell r="H78">
            <v>41</v>
          </cell>
        </row>
        <row r="79">
          <cell r="A79" t="str">
            <v>9830460H</v>
          </cell>
          <cell r="B79" t="str">
            <v>LP</v>
          </cell>
          <cell r="C79">
            <v>3.6</v>
          </cell>
          <cell r="D79">
            <v>6.3</v>
          </cell>
          <cell r="E79">
            <v>6.9</v>
          </cell>
          <cell r="F79" t="str">
            <v>Public</v>
          </cell>
          <cell r="G79">
            <v>194.6</v>
          </cell>
          <cell r="H79">
            <v>54</v>
          </cell>
        </row>
        <row r="80">
          <cell r="A80" t="str">
            <v>9830483H</v>
          </cell>
          <cell r="B80" t="str">
            <v>LP</v>
          </cell>
          <cell r="C80">
            <v>2.7</v>
          </cell>
          <cell r="D80">
            <v>6.3</v>
          </cell>
          <cell r="E80">
            <v>6.9</v>
          </cell>
          <cell r="F80" t="str">
            <v>Public</v>
          </cell>
          <cell r="G80">
            <v>164.5</v>
          </cell>
          <cell r="H80">
            <v>60</v>
          </cell>
        </row>
        <row r="81">
          <cell r="A81" t="str">
            <v>9830635Y</v>
          </cell>
          <cell r="B81" t="str">
            <v>LP</v>
          </cell>
          <cell r="C81">
            <v>2.9</v>
          </cell>
          <cell r="D81">
            <v>6.3</v>
          </cell>
          <cell r="E81">
            <v>6.9</v>
          </cell>
          <cell r="F81" t="str">
            <v>Public</v>
          </cell>
          <cell r="G81">
            <v>196.5</v>
          </cell>
          <cell r="H81">
            <v>68</v>
          </cell>
        </row>
        <row r="82">
          <cell r="A82" t="str">
            <v>9830693L</v>
          </cell>
          <cell r="B82" t="str">
            <v>LP</v>
          </cell>
          <cell r="C82">
            <v>3.9</v>
          </cell>
          <cell r="D82">
            <v>6.3</v>
          </cell>
          <cell r="E82">
            <v>6.9</v>
          </cell>
          <cell r="F82" t="str">
            <v>Public</v>
          </cell>
          <cell r="G82">
            <v>323.10000000000002</v>
          </cell>
          <cell r="H82">
            <v>82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</sheetNames>
    <sheetDataSet>
      <sheetData sheetId="0">
        <row r="2">
          <cell r="A2" t="str">
            <v>9830004M</v>
          </cell>
          <cell r="B2" t="str">
            <v>CLG</v>
          </cell>
          <cell r="C2">
            <v>45.2</v>
          </cell>
          <cell r="D2">
            <v>43.2</v>
          </cell>
          <cell r="E2">
            <v>43.5</v>
          </cell>
          <cell r="F2" t="str">
            <v>Public</v>
          </cell>
          <cell r="G2">
            <v>1673</v>
          </cell>
          <cell r="H2">
            <v>37</v>
          </cell>
        </row>
        <row r="3">
          <cell r="A3" t="str">
            <v>9830007R</v>
          </cell>
          <cell r="B3" t="str">
            <v>CLG</v>
          </cell>
          <cell r="C3">
            <v>42.3</v>
          </cell>
          <cell r="D3">
            <v>43.2</v>
          </cell>
          <cell r="E3">
            <v>43.5</v>
          </cell>
          <cell r="F3" t="str">
            <v>Public</v>
          </cell>
          <cell r="G3">
            <v>1863</v>
          </cell>
          <cell r="H3">
            <v>44</v>
          </cell>
        </row>
        <row r="4">
          <cell r="A4" t="str">
            <v>9830008S</v>
          </cell>
          <cell r="B4" t="str">
            <v>CLG</v>
          </cell>
          <cell r="C4">
            <v>41.3</v>
          </cell>
          <cell r="D4">
            <v>43.2</v>
          </cell>
          <cell r="E4">
            <v>43.5</v>
          </cell>
          <cell r="F4" t="str">
            <v>Public</v>
          </cell>
          <cell r="G4">
            <v>1488</v>
          </cell>
          <cell r="H4">
            <v>36</v>
          </cell>
        </row>
        <row r="5">
          <cell r="A5" t="str">
            <v>9830009T</v>
          </cell>
          <cell r="B5" t="str">
            <v>CLG</v>
          </cell>
          <cell r="C5">
            <v>43.3</v>
          </cell>
          <cell r="D5">
            <v>43.2</v>
          </cell>
          <cell r="E5">
            <v>43.5</v>
          </cell>
          <cell r="F5" t="str">
            <v>Public</v>
          </cell>
          <cell r="G5">
            <v>1559</v>
          </cell>
          <cell r="H5">
            <v>36</v>
          </cell>
        </row>
        <row r="6">
          <cell r="A6" t="str">
            <v>9830010U</v>
          </cell>
          <cell r="B6" t="str">
            <v>CLG</v>
          </cell>
          <cell r="C6">
            <v>46.2</v>
          </cell>
          <cell r="D6">
            <v>43.2</v>
          </cell>
          <cell r="E6">
            <v>43.5</v>
          </cell>
          <cell r="F6" t="str">
            <v>Public</v>
          </cell>
          <cell r="G6">
            <v>1431</v>
          </cell>
          <cell r="H6">
            <v>31</v>
          </cell>
        </row>
        <row r="7">
          <cell r="A7" t="str">
            <v>9830259P</v>
          </cell>
          <cell r="B7" t="str">
            <v>CLG</v>
          </cell>
          <cell r="C7">
            <v>40.1</v>
          </cell>
          <cell r="D7">
            <v>44.4</v>
          </cell>
          <cell r="E7">
            <v>43.5</v>
          </cell>
          <cell r="F7" t="str">
            <v>Privé</v>
          </cell>
          <cell r="G7">
            <v>1203</v>
          </cell>
          <cell r="H7">
            <v>30</v>
          </cell>
        </row>
        <row r="8">
          <cell r="A8" t="str">
            <v>9830260R</v>
          </cell>
          <cell r="B8" t="str">
            <v>CLG</v>
          </cell>
          <cell r="C8">
            <v>47.2</v>
          </cell>
          <cell r="D8">
            <v>44.4</v>
          </cell>
          <cell r="E8">
            <v>43.5</v>
          </cell>
          <cell r="F8" t="str">
            <v>Privé</v>
          </cell>
          <cell r="G8">
            <v>2171</v>
          </cell>
          <cell r="H8">
            <v>46</v>
          </cell>
        </row>
        <row r="9">
          <cell r="A9" t="str">
            <v>9830263U</v>
          </cell>
          <cell r="B9" t="str">
            <v>CLG</v>
          </cell>
          <cell r="C9">
            <v>44.4</v>
          </cell>
          <cell r="D9">
            <v>44.4</v>
          </cell>
          <cell r="E9">
            <v>43.5</v>
          </cell>
          <cell r="F9" t="str">
            <v>Privé</v>
          </cell>
          <cell r="G9">
            <v>1065</v>
          </cell>
          <cell r="H9">
            <v>24</v>
          </cell>
        </row>
        <row r="10">
          <cell r="A10" t="str">
            <v>9830264V</v>
          </cell>
          <cell r="B10" t="str">
            <v>CLG</v>
          </cell>
          <cell r="C10">
            <v>48.2</v>
          </cell>
          <cell r="D10">
            <v>44.4</v>
          </cell>
          <cell r="E10">
            <v>43.5</v>
          </cell>
          <cell r="F10" t="str">
            <v>Privé</v>
          </cell>
          <cell r="G10">
            <v>2121</v>
          </cell>
          <cell r="H10">
            <v>44</v>
          </cell>
        </row>
        <row r="11">
          <cell r="A11" t="str">
            <v>9830265W</v>
          </cell>
          <cell r="B11" t="str">
            <v>CLG</v>
          </cell>
          <cell r="C11">
            <v>45.8</v>
          </cell>
          <cell r="D11">
            <v>44.4</v>
          </cell>
          <cell r="E11">
            <v>43.5</v>
          </cell>
          <cell r="F11" t="str">
            <v>Privé</v>
          </cell>
          <cell r="G11">
            <v>825</v>
          </cell>
          <cell r="H11">
            <v>18</v>
          </cell>
        </row>
        <row r="12">
          <cell r="A12" t="str">
            <v>9830266X</v>
          </cell>
          <cell r="B12" t="str">
            <v>CLG</v>
          </cell>
          <cell r="C12">
            <v>46.2</v>
          </cell>
          <cell r="D12">
            <v>44.4</v>
          </cell>
          <cell r="E12">
            <v>43.5</v>
          </cell>
          <cell r="F12" t="str">
            <v>Privé</v>
          </cell>
          <cell r="G12">
            <v>416</v>
          </cell>
          <cell r="H12">
            <v>9</v>
          </cell>
        </row>
        <row r="13">
          <cell r="A13" t="str">
            <v>9830277J</v>
          </cell>
          <cell r="B13" t="str">
            <v>CLG</v>
          </cell>
          <cell r="C13">
            <v>46.2</v>
          </cell>
          <cell r="D13">
            <v>43.2</v>
          </cell>
          <cell r="E13">
            <v>43.5</v>
          </cell>
          <cell r="F13" t="str">
            <v>Public</v>
          </cell>
          <cell r="G13">
            <v>2631</v>
          </cell>
          <cell r="H13">
            <v>57</v>
          </cell>
        </row>
        <row r="14">
          <cell r="A14" t="str">
            <v>9830278K</v>
          </cell>
          <cell r="B14" t="str">
            <v>CLG</v>
          </cell>
          <cell r="C14">
            <v>38.5</v>
          </cell>
          <cell r="D14">
            <v>43.2</v>
          </cell>
          <cell r="E14">
            <v>43.5</v>
          </cell>
          <cell r="F14" t="str">
            <v>Public</v>
          </cell>
          <cell r="G14">
            <v>1577</v>
          </cell>
          <cell r="H14">
            <v>41</v>
          </cell>
        </row>
        <row r="15">
          <cell r="A15" t="str">
            <v>9830295D</v>
          </cell>
          <cell r="B15" t="str">
            <v>CLG</v>
          </cell>
          <cell r="C15">
            <v>50</v>
          </cell>
          <cell r="D15">
            <v>44.4</v>
          </cell>
          <cell r="E15">
            <v>43.5</v>
          </cell>
          <cell r="F15" t="str">
            <v>Privé</v>
          </cell>
          <cell r="G15">
            <v>1300</v>
          </cell>
          <cell r="H15">
            <v>26</v>
          </cell>
        </row>
        <row r="16">
          <cell r="A16" t="str">
            <v>9830297F</v>
          </cell>
          <cell r="B16" t="str">
            <v>CLG</v>
          </cell>
          <cell r="C16">
            <v>40.9</v>
          </cell>
          <cell r="D16">
            <v>44.4</v>
          </cell>
          <cell r="E16">
            <v>43.5</v>
          </cell>
          <cell r="F16" t="str">
            <v>Privé</v>
          </cell>
          <cell r="G16">
            <v>532</v>
          </cell>
          <cell r="H16">
            <v>13</v>
          </cell>
        </row>
        <row r="17">
          <cell r="A17" t="str">
            <v>9830298G</v>
          </cell>
          <cell r="B17" t="str">
            <v>CLG</v>
          </cell>
          <cell r="C17">
            <v>34.799999999999997</v>
          </cell>
          <cell r="D17">
            <v>44.4</v>
          </cell>
          <cell r="E17">
            <v>43.5</v>
          </cell>
          <cell r="F17" t="str">
            <v>Privé</v>
          </cell>
          <cell r="G17">
            <v>348</v>
          </cell>
          <cell r="H17">
            <v>10</v>
          </cell>
        </row>
        <row r="18">
          <cell r="A18" t="str">
            <v>9830304N</v>
          </cell>
          <cell r="B18" t="str">
            <v>CLG</v>
          </cell>
          <cell r="C18">
            <v>43.8</v>
          </cell>
          <cell r="D18">
            <v>43.2</v>
          </cell>
          <cell r="E18">
            <v>43.5</v>
          </cell>
          <cell r="F18" t="str">
            <v>Public</v>
          </cell>
          <cell r="G18">
            <v>1444</v>
          </cell>
          <cell r="H18">
            <v>33</v>
          </cell>
        </row>
        <row r="19">
          <cell r="A19" t="str">
            <v>9830313Y</v>
          </cell>
          <cell r="B19" t="str">
            <v>CLG</v>
          </cell>
          <cell r="C19">
            <v>41.3</v>
          </cell>
          <cell r="D19">
            <v>44.4</v>
          </cell>
          <cell r="E19">
            <v>43.5</v>
          </cell>
          <cell r="F19" t="str">
            <v>Privé</v>
          </cell>
          <cell r="G19">
            <v>454</v>
          </cell>
          <cell r="H19">
            <v>11</v>
          </cell>
        </row>
        <row r="20">
          <cell r="A20" t="str">
            <v>9830354T</v>
          </cell>
          <cell r="B20" t="str">
            <v>CLG</v>
          </cell>
          <cell r="C20">
            <v>36.299999999999997</v>
          </cell>
          <cell r="D20">
            <v>44.4</v>
          </cell>
          <cell r="E20">
            <v>43.5</v>
          </cell>
          <cell r="F20" t="str">
            <v>Privé</v>
          </cell>
          <cell r="G20">
            <v>436</v>
          </cell>
          <cell r="H20">
            <v>12</v>
          </cell>
        </row>
        <row r="21">
          <cell r="A21" t="str">
            <v>9830355U</v>
          </cell>
          <cell r="B21" t="str">
            <v>CLG</v>
          </cell>
          <cell r="C21">
            <v>37.799999999999997</v>
          </cell>
          <cell r="D21">
            <v>43.2</v>
          </cell>
          <cell r="E21">
            <v>43.5</v>
          </cell>
          <cell r="F21" t="str">
            <v>Public</v>
          </cell>
          <cell r="G21">
            <v>378</v>
          </cell>
          <cell r="H21">
            <v>10</v>
          </cell>
        </row>
        <row r="22">
          <cell r="A22" t="str">
            <v>9830356V</v>
          </cell>
          <cell r="B22" t="str">
            <v>CLG</v>
          </cell>
          <cell r="C22">
            <v>47.9</v>
          </cell>
          <cell r="D22">
            <v>43.2</v>
          </cell>
          <cell r="E22">
            <v>43.5</v>
          </cell>
          <cell r="F22" t="str">
            <v>Public</v>
          </cell>
          <cell r="G22">
            <v>2541</v>
          </cell>
          <cell r="H22">
            <v>53</v>
          </cell>
        </row>
        <row r="23">
          <cell r="A23" t="str">
            <v>9830357W</v>
          </cell>
          <cell r="B23" t="str">
            <v>CLG</v>
          </cell>
          <cell r="C23">
            <v>43.7</v>
          </cell>
          <cell r="D23">
            <v>43.2</v>
          </cell>
          <cell r="E23">
            <v>43.5</v>
          </cell>
          <cell r="F23" t="str">
            <v>Public</v>
          </cell>
          <cell r="G23">
            <v>1355</v>
          </cell>
          <cell r="H23">
            <v>31</v>
          </cell>
        </row>
        <row r="24">
          <cell r="A24" t="str">
            <v>9830381X</v>
          </cell>
          <cell r="B24" t="str">
            <v>CLG</v>
          </cell>
          <cell r="C24">
            <v>46.1</v>
          </cell>
          <cell r="D24">
            <v>44.4</v>
          </cell>
          <cell r="E24">
            <v>43.5</v>
          </cell>
          <cell r="F24" t="str">
            <v>Privé</v>
          </cell>
          <cell r="G24">
            <v>783</v>
          </cell>
          <cell r="H24">
            <v>17</v>
          </cell>
        </row>
        <row r="25">
          <cell r="A25" t="str">
            <v>9830382Y</v>
          </cell>
          <cell r="B25" t="str">
            <v>CLG</v>
          </cell>
          <cell r="C25">
            <v>40.9</v>
          </cell>
          <cell r="D25">
            <v>44.4</v>
          </cell>
          <cell r="E25">
            <v>43.5</v>
          </cell>
          <cell r="F25" t="str">
            <v>Privé</v>
          </cell>
          <cell r="G25">
            <v>532</v>
          </cell>
          <cell r="H25">
            <v>13</v>
          </cell>
        </row>
        <row r="26">
          <cell r="A26" t="str">
            <v>9830384A</v>
          </cell>
          <cell r="B26" t="str">
            <v>CLG</v>
          </cell>
          <cell r="C26">
            <v>45.8</v>
          </cell>
          <cell r="D26">
            <v>43.2</v>
          </cell>
          <cell r="E26">
            <v>43.5</v>
          </cell>
          <cell r="F26" t="str">
            <v>Public</v>
          </cell>
          <cell r="G26">
            <v>2475</v>
          </cell>
          <cell r="H26">
            <v>54</v>
          </cell>
        </row>
        <row r="27">
          <cell r="A27" t="str">
            <v>9830392J</v>
          </cell>
          <cell r="B27" t="str">
            <v>CLG</v>
          </cell>
          <cell r="C27">
            <v>41.8</v>
          </cell>
          <cell r="D27">
            <v>44.4</v>
          </cell>
          <cell r="E27">
            <v>43.5</v>
          </cell>
          <cell r="F27" t="str">
            <v>Privé</v>
          </cell>
          <cell r="G27">
            <v>710</v>
          </cell>
          <cell r="H27">
            <v>17</v>
          </cell>
        </row>
        <row r="28">
          <cell r="A28" t="str">
            <v>9830400T</v>
          </cell>
          <cell r="B28" t="str">
            <v>CLG</v>
          </cell>
          <cell r="C28">
            <v>41.4</v>
          </cell>
          <cell r="D28">
            <v>44.4</v>
          </cell>
          <cell r="E28">
            <v>43.5</v>
          </cell>
          <cell r="F28" t="str">
            <v>Privé</v>
          </cell>
          <cell r="G28">
            <v>455</v>
          </cell>
          <cell r="H28">
            <v>11</v>
          </cell>
        </row>
        <row r="29">
          <cell r="A29" t="str">
            <v>9830414H</v>
          </cell>
          <cell r="B29" t="str">
            <v>CLG</v>
          </cell>
          <cell r="C29">
            <v>41.6</v>
          </cell>
          <cell r="D29">
            <v>43.2</v>
          </cell>
          <cell r="E29">
            <v>43.5</v>
          </cell>
          <cell r="F29" t="str">
            <v>Public</v>
          </cell>
          <cell r="G29">
            <v>790</v>
          </cell>
          <cell r="H29">
            <v>19</v>
          </cell>
        </row>
        <row r="30">
          <cell r="A30" t="str">
            <v>9830418M</v>
          </cell>
          <cell r="B30" t="str">
            <v>CLG</v>
          </cell>
          <cell r="C30">
            <v>46.1</v>
          </cell>
          <cell r="D30">
            <v>43.2</v>
          </cell>
          <cell r="E30">
            <v>43.5</v>
          </cell>
          <cell r="F30" t="str">
            <v>Public</v>
          </cell>
          <cell r="G30">
            <v>1015</v>
          </cell>
          <cell r="H30">
            <v>22</v>
          </cell>
        </row>
        <row r="31">
          <cell r="A31" t="str">
            <v>9830419N</v>
          </cell>
          <cell r="B31" t="str">
            <v>CLG</v>
          </cell>
          <cell r="C31">
            <v>42.4</v>
          </cell>
          <cell r="D31">
            <v>43.2</v>
          </cell>
          <cell r="E31">
            <v>43.5</v>
          </cell>
          <cell r="F31" t="str">
            <v>Public</v>
          </cell>
          <cell r="G31">
            <v>1145</v>
          </cell>
          <cell r="H31">
            <v>27</v>
          </cell>
        </row>
        <row r="32">
          <cell r="A32" t="str">
            <v>9830420P</v>
          </cell>
          <cell r="B32" t="str">
            <v>CLG</v>
          </cell>
          <cell r="C32">
            <v>46.5</v>
          </cell>
          <cell r="D32">
            <v>44.4</v>
          </cell>
          <cell r="E32">
            <v>43.5</v>
          </cell>
          <cell r="F32" t="str">
            <v>Privé</v>
          </cell>
          <cell r="G32">
            <v>651</v>
          </cell>
          <cell r="H32">
            <v>14</v>
          </cell>
        </row>
        <row r="33">
          <cell r="A33" t="str">
            <v>9830431B</v>
          </cell>
          <cell r="B33" t="str">
            <v>CLG</v>
          </cell>
          <cell r="C33">
            <v>47.2</v>
          </cell>
          <cell r="D33">
            <v>44.4</v>
          </cell>
          <cell r="E33">
            <v>43.5</v>
          </cell>
          <cell r="F33" t="str">
            <v>Privé</v>
          </cell>
          <cell r="G33">
            <v>803</v>
          </cell>
          <cell r="H33">
            <v>17</v>
          </cell>
        </row>
        <row r="34">
          <cell r="A34" t="str">
            <v>9830432C</v>
          </cell>
          <cell r="B34" t="str">
            <v>CLG</v>
          </cell>
          <cell r="C34">
            <v>44.8</v>
          </cell>
          <cell r="D34">
            <v>44.4</v>
          </cell>
          <cell r="E34">
            <v>43.5</v>
          </cell>
          <cell r="F34" t="str">
            <v>Privé</v>
          </cell>
          <cell r="G34">
            <v>761</v>
          </cell>
          <cell r="H34">
            <v>17</v>
          </cell>
        </row>
        <row r="35">
          <cell r="A35" t="str">
            <v>9830447U</v>
          </cell>
          <cell r="B35" t="str">
            <v>CLG</v>
          </cell>
          <cell r="C35">
            <v>42.6</v>
          </cell>
          <cell r="D35">
            <v>44.4</v>
          </cell>
          <cell r="E35">
            <v>43.5</v>
          </cell>
          <cell r="F35" t="str">
            <v>Privé</v>
          </cell>
          <cell r="G35">
            <v>426</v>
          </cell>
          <cell r="H35">
            <v>10</v>
          </cell>
        </row>
        <row r="36">
          <cell r="A36" t="str">
            <v>9830472W</v>
          </cell>
          <cell r="B36" t="str">
            <v>CLG</v>
          </cell>
          <cell r="C36">
            <v>43.4</v>
          </cell>
          <cell r="D36">
            <v>44.4</v>
          </cell>
          <cell r="E36">
            <v>43.5</v>
          </cell>
          <cell r="F36" t="str">
            <v>Privé</v>
          </cell>
          <cell r="G36">
            <v>391</v>
          </cell>
          <cell r="H36">
            <v>9</v>
          </cell>
        </row>
        <row r="37">
          <cell r="A37" t="str">
            <v>9830474Y</v>
          </cell>
          <cell r="B37" t="str">
            <v>CLG</v>
          </cell>
          <cell r="C37">
            <v>41.9</v>
          </cell>
          <cell r="D37">
            <v>43.2</v>
          </cell>
          <cell r="E37">
            <v>43.5</v>
          </cell>
          <cell r="F37" t="str">
            <v>Public</v>
          </cell>
          <cell r="G37">
            <v>2179</v>
          </cell>
          <cell r="H37">
            <v>52</v>
          </cell>
        </row>
        <row r="38">
          <cell r="A38" t="str">
            <v>9830477B</v>
          </cell>
          <cell r="B38" t="str">
            <v>CLG</v>
          </cell>
          <cell r="C38">
            <v>41.6</v>
          </cell>
          <cell r="D38">
            <v>43.2</v>
          </cell>
          <cell r="E38">
            <v>43.5</v>
          </cell>
          <cell r="F38" t="str">
            <v>Public</v>
          </cell>
          <cell r="G38">
            <v>333</v>
          </cell>
          <cell r="H38">
            <v>8</v>
          </cell>
        </row>
        <row r="39">
          <cell r="A39" t="str">
            <v>9830482G</v>
          </cell>
          <cell r="B39" t="str">
            <v>CLG</v>
          </cell>
          <cell r="C39">
            <v>42.9</v>
          </cell>
          <cell r="D39">
            <v>43.2</v>
          </cell>
          <cell r="E39">
            <v>43.5</v>
          </cell>
          <cell r="F39" t="str">
            <v>Public</v>
          </cell>
          <cell r="G39">
            <v>1115</v>
          </cell>
          <cell r="H39">
            <v>26</v>
          </cell>
        </row>
        <row r="40">
          <cell r="A40" t="str">
            <v>9830493U</v>
          </cell>
          <cell r="B40" t="str">
            <v>CLG</v>
          </cell>
          <cell r="C40">
            <v>43.2</v>
          </cell>
          <cell r="D40">
            <v>43.2</v>
          </cell>
          <cell r="E40">
            <v>43.5</v>
          </cell>
          <cell r="F40" t="str">
            <v>Public</v>
          </cell>
          <cell r="G40">
            <v>777</v>
          </cell>
          <cell r="H40">
            <v>18</v>
          </cell>
        </row>
        <row r="41">
          <cell r="A41" t="str">
            <v>9830518W</v>
          </cell>
          <cell r="B41" t="str">
            <v>CLG</v>
          </cell>
          <cell r="C41">
            <v>39.9</v>
          </cell>
          <cell r="D41">
            <v>44.4</v>
          </cell>
          <cell r="E41">
            <v>43.5</v>
          </cell>
          <cell r="F41" t="str">
            <v>Privé</v>
          </cell>
          <cell r="G41">
            <v>439</v>
          </cell>
          <cell r="H41">
            <v>11</v>
          </cell>
        </row>
        <row r="42">
          <cell r="A42" t="str">
            <v>9830522A</v>
          </cell>
          <cell r="B42" t="str">
            <v>CLG</v>
          </cell>
          <cell r="C42">
            <v>37.4</v>
          </cell>
          <cell r="D42">
            <v>43.2</v>
          </cell>
          <cell r="E42">
            <v>43.5</v>
          </cell>
          <cell r="F42" t="str">
            <v>Public</v>
          </cell>
          <cell r="G42">
            <v>561</v>
          </cell>
          <cell r="H42">
            <v>15</v>
          </cell>
        </row>
        <row r="43">
          <cell r="A43" t="str">
            <v>9830524C</v>
          </cell>
          <cell r="B43" t="str">
            <v>CLG</v>
          </cell>
          <cell r="C43">
            <v>41</v>
          </cell>
          <cell r="D43">
            <v>43.2</v>
          </cell>
          <cell r="E43">
            <v>43.5</v>
          </cell>
          <cell r="F43" t="str">
            <v>Public</v>
          </cell>
          <cell r="G43">
            <v>1352</v>
          </cell>
          <cell r="H43">
            <v>33</v>
          </cell>
        </row>
        <row r="44">
          <cell r="A44" t="str">
            <v>9830538T</v>
          </cell>
          <cell r="B44" t="str">
            <v>CLG</v>
          </cell>
          <cell r="C44">
            <v>43.8</v>
          </cell>
          <cell r="D44">
            <v>43.2</v>
          </cell>
          <cell r="E44">
            <v>43.5</v>
          </cell>
          <cell r="F44" t="str">
            <v>Public</v>
          </cell>
          <cell r="G44">
            <v>1925</v>
          </cell>
          <cell r="H44">
            <v>44</v>
          </cell>
        </row>
        <row r="45">
          <cell r="A45" t="str">
            <v>9830616C</v>
          </cell>
          <cell r="B45" t="str">
            <v>CLG</v>
          </cell>
          <cell r="C45">
            <v>39.799999999999997</v>
          </cell>
          <cell r="D45">
            <v>43.2</v>
          </cell>
          <cell r="E45">
            <v>43.5</v>
          </cell>
          <cell r="F45" t="str">
            <v>Public</v>
          </cell>
          <cell r="G45">
            <v>1433</v>
          </cell>
          <cell r="H45">
            <v>36</v>
          </cell>
        </row>
        <row r="46">
          <cell r="A46" t="str">
            <v>9830624L</v>
          </cell>
          <cell r="B46" t="str">
            <v>CLG</v>
          </cell>
          <cell r="C46">
            <v>42.8</v>
          </cell>
          <cell r="D46">
            <v>43.2</v>
          </cell>
          <cell r="E46">
            <v>43.5</v>
          </cell>
          <cell r="F46" t="str">
            <v>Public</v>
          </cell>
          <cell r="G46">
            <v>1583</v>
          </cell>
          <cell r="H46">
            <v>37</v>
          </cell>
        </row>
        <row r="47">
          <cell r="A47" t="str">
            <v>9830625M</v>
          </cell>
          <cell r="B47" t="str">
            <v>CLG</v>
          </cell>
          <cell r="C47">
            <v>46.7</v>
          </cell>
          <cell r="D47">
            <v>43.2</v>
          </cell>
          <cell r="E47">
            <v>43.5</v>
          </cell>
          <cell r="F47" t="str">
            <v>Public</v>
          </cell>
          <cell r="G47">
            <v>1869</v>
          </cell>
          <cell r="H47">
            <v>40</v>
          </cell>
        </row>
        <row r="48">
          <cell r="A48" t="str">
            <v>9830626N</v>
          </cell>
          <cell r="B48" t="str">
            <v>CLG</v>
          </cell>
          <cell r="C48">
            <v>42.5</v>
          </cell>
          <cell r="D48">
            <v>43.2</v>
          </cell>
          <cell r="E48">
            <v>43.5</v>
          </cell>
          <cell r="F48" t="str">
            <v>Public</v>
          </cell>
          <cell r="G48">
            <v>1276</v>
          </cell>
          <cell r="H48">
            <v>30</v>
          </cell>
        </row>
        <row r="49">
          <cell r="A49" t="str">
            <v>9830632V</v>
          </cell>
          <cell r="B49" t="str">
            <v>CLG</v>
          </cell>
          <cell r="C49">
            <v>40.5</v>
          </cell>
          <cell r="D49">
            <v>43.2</v>
          </cell>
          <cell r="E49">
            <v>43.5</v>
          </cell>
          <cell r="F49" t="str">
            <v>Public</v>
          </cell>
          <cell r="G49">
            <v>607</v>
          </cell>
          <cell r="H49">
            <v>15</v>
          </cell>
        </row>
        <row r="50">
          <cell r="A50" t="str">
            <v>9830639C</v>
          </cell>
          <cell r="B50" t="str">
            <v>CLG</v>
          </cell>
          <cell r="C50">
            <v>44.3</v>
          </cell>
          <cell r="D50">
            <v>43.2</v>
          </cell>
          <cell r="E50">
            <v>43.5</v>
          </cell>
          <cell r="F50" t="str">
            <v>Public</v>
          </cell>
          <cell r="G50">
            <v>487</v>
          </cell>
          <cell r="H50">
            <v>11</v>
          </cell>
        </row>
        <row r="51">
          <cell r="A51" t="str">
            <v>9830640D</v>
          </cell>
          <cell r="B51" t="str">
            <v>CLG</v>
          </cell>
          <cell r="C51">
            <v>43.1</v>
          </cell>
          <cell r="D51">
            <v>43.2</v>
          </cell>
          <cell r="E51">
            <v>43.5</v>
          </cell>
          <cell r="F51" t="str">
            <v>Public</v>
          </cell>
          <cell r="G51">
            <v>2370</v>
          </cell>
          <cell r="H51">
            <v>55</v>
          </cell>
        </row>
        <row r="52">
          <cell r="A52" t="str">
            <v>9830649N</v>
          </cell>
          <cell r="B52" t="str">
            <v>CLG</v>
          </cell>
          <cell r="C52">
            <v>47.1</v>
          </cell>
          <cell r="D52">
            <v>43.2</v>
          </cell>
          <cell r="E52">
            <v>43.5</v>
          </cell>
          <cell r="F52" t="str">
            <v>Public</v>
          </cell>
          <cell r="G52">
            <v>1931</v>
          </cell>
          <cell r="H52">
            <v>41</v>
          </cell>
        </row>
        <row r="53">
          <cell r="A53" t="str">
            <v>9830656W</v>
          </cell>
          <cell r="B53" t="str">
            <v>CLG</v>
          </cell>
          <cell r="C53">
            <v>40.200000000000003</v>
          </cell>
          <cell r="D53">
            <v>43.2</v>
          </cell>
          <cell r="E53">
            <v>43.5</v>
          </cell>
          <cell r="F53" t="str">
            <v>Public</v>
          </cell>
          <cell r="G53">
            <v>1567</v>
          </cell>
          <cell r="H53">
            <v>39</v>
          </cell>
        </row>
        <row r="54">
          <cell r="A54" t="str">
            <v>9830681Y</v>
          </cell>
          <cell r="B54" t="str">
            <v>CLG</v>
          </cell>
          <cell r="C54">
            <v>42.7</v>
          </cell>
          <cell r="D54">
            <v>43.2</v>
          </cell>
          <cell r="E54">
            <v>43.5</v>
          </cell>
          <cell r="F54" t="str">
            <v>Public</v>
          </cell>
          <cell r="G54">
            <v>2008</v>
          </cell>
          <cell r="H54">
            <v>47</v>
          </cell>
        </row>
        <row r="55">
          <cell r="A55" t="str">
            <v>9830691J</v>
          </cell>
          <cell r="B55" t="str">
            <v>CLG</v>
          </cell>
          <cell r="C55">
            <v>39.6</v>
          </cell>
          <cell r="D55">
            <v>43.2</v>
          </cell>
          <cell r="E55">
            <v>43.5</v>
          </cell>
          <cell r="F55" t="str">
            <v>Public</v>
          </cell>
          <cell r="G55">
            <v>1387</v>
          </cell>
          <cell r="H55">
            <v>35</v>
          </cell>
        </row>
        <row r="56">
          <cell r="A56" t="str">
            <v>9830698S</v>
          </cell>
          <cell r="B56" t="str">
            <v>CLG</v>
          </cell>
          <cell r="C56">
            <v>40.5</v>
          </cell>
          <cell r="D56">
            <v>43.2</v>
          </cell>
          <cell r="E56">
            <v>43.5</v>
          </cell>
          <cell r="F56" t="str">
            <v>Public</v>
          </cell>
          <cell r="G56">
            <v>1295</v>
          </cell>
          <cell r="H56">
            <v>32</v>
          </cell>
        </row>
        <row r="57">
          <cell r="A57" t="str">
            <v>9830002K</v>
          </cell>
          <cell r="B57" t="str">
            <v>LGT</v>
          </cell>
          <cell r="C57">
            <v>49.3</v>
          </cell>
          <cell r="D57">
            <v>46.3</v>
          </cell>
          <cell r="E57">
            <v>46.6</v>
          </cell>
          <cell r="F57" t="str">
            <v>Public</v>
          </cell>
          <cell r="G57">
            <v>7395</v>
          </cell>
          <cell r="H57">
            <v>150</v>
          </cell>
        </row>
        <row r="58">
          <cell r="A58" t="str">
            <v>9830003L</v>
          </cell>
          <cell r="B58" t="str">
            <v>LGT</v>
          </cell>
          <cell r="C58">
            <v>45.5</v>
          </cell>
          <cell r="D58">
            <v>46.3</v>
          </cell>
          <cell r="E58">
            <v>46.6</v>
          </cell>
          <cell r="F58" t="str">
            <v>Public</v>
          </cell>
          <cell r="G58">
            <v>7924</v>
          </cell>
          <cell r="H58">
            <v>174</v>
          </cell>
        </row>
        <row r="59">
          <cell r="A59" t="str">
            <v>9830261S</v>
          </cell>
          <cell r="B59" t="str">
            <v>LGT</v>
          </cell>
          <cell r="C59">
            <v>48.2</v>
          </cell>
          <cell r="D59">
            <v>47.9</v>
          </cell>
          <cell r="E59">
            <v>46.6</v>
          </cell>
          <cell r="F59" t="str">
            <v>Privé</v>
          </cell>
          <cell r="G59">
            <v>4483</v>
          </cell>
          <cell r="H59">
            <v>93</v>
          </cell>
        </row>
        <row r="60">
          <cell r="A60" t="str">
            <v>9830377T</v>
          </cell>
          <cell r="B60" t="str">
            <v>LGT</v>
          </cell>
          <cell r="C60">
            <v>49.7</v>
          </cell>
          <cell r="D60">
            <v>47.9</v>
          </cell>
          <cell r="E60">
            <v>46.6</v>
          </cell>
          <cell r="F60" t="str">
            <v>Privé</v>
          </cell>
          <cell r="G60">
            <v>2635</v>
          </cell>
          <cell r="H60">
            <v>53</v>
          </cell>
        </row>
        <row r="61">
          <cell r="A61" t="str">
            <v>9830483H</v>
          </cell>
          <cell r="B61" t="str">
            <v>LGT</v>
          </cell>
          <cell r="C61">
            <v>45.1</v>
          </cell>
          <cell r="D61">
            <v>46.3</v>
          </cell>
          <cell r="E61">
            <v>46.6</v>
          </cell>
          <cell r="F61" t="str">
            <v>Public</v>
          </cell>
          <cell r="G61">
            <v>2706</v>
          </cell>
          <cell r="H61">
            <v>60</v>
          </cell>
        </row>
        <row r="62">
          <cell r="A62" t="str">
            <v>9830504F</v>
          </cell>
          <cell r="B62" t="str">
            <v>LGT</v>
          </cell>
          <cell r="C62">
            <v>45.5</v>
          </cell>
          <cell r="D62">
            <v>47.9</v>
          </cell>
          <cell r="E62">
            <v>46.6</v>
          </cell>
          <cell r="F62" t="str">
            <v>Privé</v>
          </cell>
          <cell r="G62">
            <v>2504</v>
          </cell>
          <cell r="H62">
            <v>55</v>
          </cell>
        </row>
        <row r="63">
          <cell r="A63" t="str">
            <v>9830507J</v>
          </cell>
          <cell r="B63" t="str">
            <v>LGT</v>
          </cell>
          <cell r="C63">
            <v>47.4</v>
          </cell>
          <cell r="D63">
            <v>46.3</v>
          </cell>
          <cell r="E63">
            <v>46.6</v>
          </cell>
          <cell r="F63" t="str">
            <v>Public</v>
          </cell>
          <cell r="G63">
            <v>1326</v>
          </cell>
          <cell r="H63">
            <v>28</v>
          </cell>
        </row>
        <row r="64">
          <cell r="A64" t="str">
            <v>9830557N</v>
          </cell>
          <cell r="B64" t="str">
            <v>LGT</v>
          </cell>
          <cell r="C64">
            <v>48.2</v>
          </cell>
          <cell r="D64">
            <v>46.3</v>
          </cell>
          <cell r="E64">
            <v>46.6</v>
          </cell>
          <cell r="F64" t="str">
            <v>Public</v>
          </cell>
          <cell r="G64">
            <v>7272</v>
          </cell>
          <cell r="H64">
            <v>151</v>
          </cell>
        </row>
        <row r="65">
          <cell r="A65" t="str">
            <v>9830635Y</v>
          </cell>
          <cell r="B65" t="str">
            <v>LGT</v>
          </cell>
          <cell r="C65">
            <v>41.3</v>
          </cell>
          <cell r="D65">
            <v>46.3</v>
          </cell>
          <cell r="E65">
            <v>46.6</v>
          </cell>
          <cell r="F65" t="str">
            <v>Public</v>
          </cell>
          <cell r="G65">
            <v>2810</v>
          </cell>
          <cell r="H65">
            <v>68</v>
          </cell>
        </row>
        <row r="66">
          <cell r="A66" t="str">
            <v>9830693L</v>
          </cell>
          <cell r="B66" t="str">
            <v>LGT</v>
          </cell>
          <cell r="C66">
            <v>43.5</v>
          </cell>
          <cell r="D66">
            <v>46.3</v>
          </cell>
          <cell r="E66">
            <v>46.6</v>
          </cell>
          <cell r="F66" t="str">
            <v>Public</v>
          </cell>
          <cell r="G66">
            <v>3569</v>
          </cell>
          <cell r="H66">
            <v>82</v>
          </cell>
        </row>
        <row r="67">
          <cell r="A67" t="str">
            <v>9830003L</v>
          </cell>
          <cell r="B67" t="str">
            <v>LP</v>
          </cell>
          <cell r="C67">
            <v>45.5</v>
          </cell>
          <cell r="D67">
            <v>45.9</v>
          </cell>
          <cell r="E67">
            <v>46.5</v>
          </cell>
          <cell r="F67" t="str">
            <v>Public</v>
          </cell>
          <cell r="G67">
            <v>7924</v>
          </cell>
          <cell r="H67">
            <v>174</v>
          </cell>
        </row>
        <row r="68">
          <cell r="A68" t="str">
            <v>9830006P</v>
          </cell>
          <cell r="B68" t="str">
            <v>LP</v>
          </cell>
          <cell r="C68">
            <v>48.8</v>
          </cell>
          <cell r="D68">
            <v>45.9</v>
          </cell>
          <cell r="E68">
            <v>46.5</v>
          </cell>
          <cell r="F68" t="str">
            <v>Public</v>
          </cell>
          <cell r="G68">
            <v>6001</v>
          </cell>
          <cell r="H68">
            <v>123</v>
          </cell>
        </row>
        <row r="69">
          <cell r="A69" t="str">
            <v>9830269A</v>
          </cell>
          <cell r="B69" t="str">
            <v>LP</v>
          </cell>
          <cell r="C69">
            <v>47.5</v>
          </cell>
          <cell r="D69">
            <v>47.6</v>
          </cell>
          <cell r="E69">
            <v>46.5</v>
          </cell>
          <cell r="F69" t="str">
            <v>Privé</v>
          </cell>
          <cell r="G69">
            <v>2376</v>
          </cell>
          <cell r="H69">
            <v>50</v>
          </cell>
        </row>
        <row r="70">
          <cell r="A70" t="str">
            <v>9830270B</v>
          </cell>
          <cell r="B70" t="str">
            <v>LP</v>
          </cell>
          <cell r="C70">
            <v>48.2</v>
          </cell>
          <cell r="D70">
            <v>47.6</v>
          </cell>
          <cell r="E70">
            <v>46.5</v>
          </cell>
          <cell r="F70" t="str">
            <v>Privé</v>
          </cell>
          <cell r="G70">
            <v>3423</v>
          </cell>
          <cell r="H70">
            <v>71</v>
          </cell>
        </row>
        <row r="71">
          <cell r="A71" t="str">
            <v>9830271C</v>
          </cell>
          <cell r="B71" t="str">
            <v>LP</v>
          </cell>
          <cell r="C71">
            <v>46.9</v>
          </cell>
          <cell r="D71">
            <v>47.6</v>
          </cell>
          <cell r="E71">
            <v>46.5</v>
          </cell>
          <cell r="F71" t="str">
            <v>Privé</v>
          </cell>
          <cell r="G71">
            <v>2908</v>
          </cell>
          <cell r="H71">
            <v>62</v>
          </cell>
        </row>
        <row r="72">
          <cell r="A72" t="str">
            <v>9830272D</v>
          </cell>
          <cell r="B72" t="str">
            <v>LP</v>
          </cell>
          <cell r="C72">
            <v>49.2</v>
          </cell>
          <cell r="D72">
            <v>47.6</v>
          </cell>
          <cell r="E72">
            <v>46.5</v>
          </cell>
          <cell r="F72" t="str">
            <v>Privé</v>
          </cell>
          <cell r="G72">
            <v>1918</v>
          </cell>
          <cell r="H72">
            <v>39</v>
          </cell>
        </row>
        <row r="73">
          <cell r="A73" t="str">
            <v>9830273E</v>
          </cell>
          <cell r="B73" t="str">
            <v>LP</v>
          </cell>
          <cell r="C73">
            <v>42.2</v>
          </cell>
          <cell r="D73">
            <v>47.6</v>
          </cell>
          <cell r="E73">
            <v>46.5</v>
          </cell>
          <cell r="F73" t="str">
            <v>Privé</v>
          </cell>
          <cell r="G73">
            <v>507</v>
          </cell>
          <cell r="H73">
            <v>12</v>
          </cell>
        </row>
        <row r="74">
          <cell r="A74" t="str">
            <v>9830294C</v>
          </cell>
          <cell r="B74" t="str">
            <v>LP</v>
          </cell>
          <cell r="C74">
            <v>46.7</v>
          </cell>
          <cell r="D74">
            <v>47.6</v>
          </cell>
          <cell r="E74">
            <v>46.5</v>
          </cell>
          <cell r="F74" t="str">
            <v>Privé</v>
          </cell>
          <cell r="G74">
            <v>1962</v>
          </cell>
          <cell r="H74">
            <v>42</v>
          </cell>
        </row>
        <row r="75">
          <cell r="A75" t="str">
            <v>9830299H</v>
          </cell>
          <cell r="B75" t="str">
            <v>LP</v>
          </cell>
          <cell r="C75">
            <v>44.8</v>
          </cell>
          <cell r="D75">
            <v>47.6</v>
          </cell>
          <cell r="E75">
            <v>46.5</v>
          </cell>
          <cell r="F75" t="str">
            <v>Privé</v>
          </cell>
          <cell r="G75">
            <v>538</v>
          </cell>
          <cell r="H75">
            <v>12</v>
          </cell>
        </row>
        <row r="76">
          <cell r="A76" t="str">
            <v>9830306R</v>
          </cell>
          <cell r="B76" t="str">
            <v>LP</v>
          </cell>
          <cell r="C76">
            <v>49.1</v>
          </cell>
          <cell r="D76">
            <v>45.9</v>
          </cell>
          <cell r="E76">
            <v>46.5</v>
          </cell>
          <cell r="F76" t="str">
            <v>Public</v>
          </cell>
          <cell r="G76">
            <v>4857</v>
          </cell>
          <cell r="H76">
            <v>99</v>
          </cell>
        </row>
        <row r="77">
          <cell r="A77" t="str">
            <v>9830377T</v>
          </cell>
          <cell r="B77" t="str">
            <v>LP</v>
          </cell>
          <cell r="C77">
            <v>49.7</v>
          </cell>
          <cell r="D77">
            <v>47.6</v>
          </cell>
          <cell r="E77">
            <v>46.5</v>
          </cell>
          <cell r="F77" t="str">
            <v>Privé</v>
          </cell>
          <cell r="G77">
            <v>2635</v>
          </cell>
          <cell r="H77">
            <v>53</v>
          </cell>
        </row>
        <row r="78">
          <cell r="A78" t="str">
            <v>9830401U</v>
          </cell>
          <cell r="B78" t="str">
            <v>LP</v>
          </cell>
          <cell r="C78">
            <v>46.3</v>
          </cell>
          <cell r="D78">
            <v>47.6</v>
          </cell>
          <cell r="E78">
            <v>46.5</v>
          </cell>
          <cell r="F78" t="str">
            <v>Privé</v>
          </cell>
          <cell r="G78">
            <v>1900</v>
          </cell>
          <cell r="H78">
            <v>41</v>
          </cell>
        </row>
        <row r="79">
          <cell r="A79" t="str">
            <v>9830460H</v>
          </cell>
          <cell r="B79" t="str">
            <v>LP</v>
          </cell>
          <cell r="C79">
            <v>44.4</v>
          </cell>
          <cell r="D79">
            <v>45.9</v>
          </cell>
          <cell r="E79">
            <v>46.5</v>
          </cell>
          <cell r="F79" t="str">
            <v>Public</v>
          </cell>
          <cell r="G79">
            <v>2400</v>
          </cell>
          <cell r="H79">
            <v>54</v>
          </cell>
        </row>
        <row r="80">
          <cell r="A80" t="str">
            <v>9830483H</v>
          </cell>
          <cell r="B80" t="str">
            <v>LP</v>
          </cell>
          <cell r="C80">
            <v>45.1</v>
          </cell>
          <cell r="D80">
            <v>45.9</v>
          </cell>
          <cell r="E80">
            <v>46.5</v>
          </cell>
          <cell r="F80" t="str">
            <v>Public</v>
          </cell>
          <cell r="G80">
            <v>2706</v>
          </cell>
          <cell r="H80">
            <v>60</v>
          </cell>
        </row>
        <row r="81">
          <cell r="A81" t="str">
            <v>9830635Y</v>
          </cell>
          <cell r="B81" t="str">
            <v>LP</v>
          </cell>
          <cell r="C81">
            <v>41.3</v>
          </cell>
          <cell r="D81">
            <v>45.9</v>
          </cell>
          <cell r="E81">
            <v>46.5</v>
          </cell>
          <cell r="F81" t="str">
            <v>Public</v>
          </cell>
          <cell r="G81">
            <v>2810</v>
          </cell>
          <cell r="H81">
            <v>68</v>
          </cell>
        </row>
        <row r="82">
          <cell r="A82" t="str">
            <v>9830693L</v>
          </cell>
          <cell r="B82" t="str">
            <v>LP</v>
          </cell>
          <cell r="C82">
            <v>43.5</v>
          </cell>
          <cell r="D82">
            <v>45.9</v>
          </cell>
          <cell r="E82">
            <v>46.5</v>
          </cell>
          <cell r="F82" t="str">
            <v>Public</v>
          </cell>
          <cell r="G82">
            <v>3569</v>
          </cell>
          <cell r="H82">
            <v>82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</sheetNames>
    <sheetDataSet>
      <sheetData sheetId="0">
        <row r="2">
          <cell r="A2" t="str">
            <v>9830002K</v>
          </cell>
          <cell r="B2" t="str">
            <v>GT</v>
          </cell>
          <cell r="C2">
            <v>97.3</v>
          </cell>
          <cell r="D2">
            <v>115.5</v>
          </cell>
          <cell r="E2">
            <v>110.6</v>
          </cell>
          <cell r="F2" t="str">
            <v>Public</v>
          </cell>
          <cell r="G2">
            <v>5</v>
          </cell>
        </row>
        <row r="3">
          <cell r="A3" t="str">
            <v>9830003L</v>
          </cell>
          <cell r="B3" t="str">
            <v>GT</v>
          </cell>
          <cell r="C3">
            <v>97.3</v>
          </cell>
          <cell r="D3">
            <v>115.5</v>
          </cell>
          <cell r="E3">
            <v>110.6</v>
          </cell>
          <cell r="F3" t="str">
            <v>Public</v>
          </cell>
          <cell r="G3">
            <v>5</v>
          </cell>
        </row>
        <row r="4">
          <cell r="A4" t="str">
            <v>9830261S</v>
          </cell>
          <cell r="B4" t="str">
            <v>GT</v>
          </cell>
          <cell r="C4">
            <v>97.3</v>
          </cell>
          <cell r="D4">
            <v>99.2</v>
          </cell>
          <cell r="E4">
            <v>110.6</v>
          </cell>
          <cell r="F4" t="str">
            <v>Privé sous contrat</v>
          </cell>
          <cell r="G4">
            <v>5</v>
          </cell>
        </row>
        <row r="5">
          <cell r="A5" t="str">
            <v>9830377T</v>
          </cell>
          <cell r="B5" t="str">
            <v>GT</v>
          </cell>
          <cell r="C5">
            <v>99.1</v>
          </cell>
          <cell r="D5">
            <v>99.2</v>
          </cell>
          <cell r="E5">
            <v>110.6</v>
          </cell>
          <cell r="F5" t="str">
            <v>Privé sous contrat</v>
          </cell>
          <cell r="G5">
            <v>4.3233079999999999</v>
          </cell>
        </row>
        <row r="6">
          <cell r="A6" t="str">
            <v>9830483H</v>
          </cell>
          <cell r="B6" t="str">
            <v>GT</v>
          </cell>
          <cell r="C6">
            <v>153.4</v>
          </cell>
          <cell r="D6">
            <v>115.5</v>
          </cell>
          <cell r="E6">
            <v>110.6</v>
          </cell>
          <cell r="F6" t="str">
            <v>Public</v>
          </cell>
          <cell r="G6">
            <v>-3.0880230000000002</v>
          </cell>
        </row>
        <row r="7">
          <cell r="A7" t="str">
            <v>9830504F</v>
          </cell>
          <cell r="B7" t="str">
            <v>GT</v>
          </cell>
          <cell r="C7">
            <v>101.3</v>
          </cell>
          <cell r="D7">
            <v>99.2</v>
          </cell>
          <cell r="E7">
            <v>110.6</v>
          </cell>
          <cell r="F7" t="str">
            <v>Privé sous contrat</v>
          </cell>
          <cell r="G7">
            <v>3.4962409999999999</v>
          </cell>
        </row>
        <row r="8">
          <cell r="A8" t="str">
            <v>9830507J</v>
          </cell>
          <cell r="B8" t="str">
            <v>GT</v>
          </cell>
          <cell r="C8">
            <v>137.5</v>
          </cell>
          <cell r="D8">
            <v>115.5</v>
          </cell>
          <cell r="E8">
            <v>110.6</v>
          </cell>
          <cell r="F8" t="str">
            <v>Public</v>
          </cell>
          <cell r="G8">
            <v>-1.9408369999999999</v>
          </cell>
        </row>
        <row r="9">
          <cell r="A9" t="str">
            <v>9830557N</v>
          </cell>
          <cell r="B9" t="str">
            <v>GT</v>
          </cell>
          <cell r="C9">
            <v>100.1</v>
          </cell>
          <cell r="D9">
            <v>115.5</v>
          </cell>
          <cell r="E9">
            <v>110.6</v>
          </cell>
          <cell r="F9" t="str">
            <v>Public</v>
          </cell>
          <cell r="G9">
            <v>3.947368</v>
          </cell>
        </row>
        <row r="10">
          <cell r="A10" t="str">
            <v>9830635Y</v>
          </cell>
          <cell r="B10" t="str">
            <v>GT</v>
          </cell>
          <cell r="C10">
            <v>123.6</v>
          </cell>
          <cell r="D10">
            <v>115.5</v>
          </cell>
          <cell r="E10">
            <v>110.6</v>
          </cell>
          <cell r="F10" t="str">
            <v>Public</v>
          </cell>
          <cell r="G10">
            <v>-0.93795099999999998</v>
          </cell>
        </row>
        <row r="11">
          <cell r="A11" t="str">
            <v>9830693L</v>
          </cell>
          <cell r="B11" t="str">
            <v>GT</v>
          </cell>
          <cell r="C11">
            <v>99.5</v>
          </cell>
          <cell r="D11">
            <v>115.5</v>
          </cell>
          <cell r="E11">
            <v>110.6</v>
          </cell>
          <cell r="F11" t="str">
            <v>Public</v>
          </cell>
          <cell r="G11">
            <v>4.1729320000000003</v>
          </cell>
        </row>
        <row r="12">
          <cell r="A12" t="str">
            <v>9830003L</v>
          </cell>
          <cell r="B12" t="str">
            <v>PRO</v>
          </cell>
          <cell r="C12">
            <v>97.3</v>
          </cell>
          <cell r="D12">
            <v>115.7</v>
          </cell>
          <cell r="E12">
            <v>117.7</v>
          </cell>
          <cell r="F12" t="str">
            <v>Public</v>
          </cell>
          <cell r="G12">
            <v>5</v>
          </cell>
        </row>
        <row r="13">
          <cell r="A13" t="str">
            <v>9830006P</v>
          </cell>
          <cell r="B13" t="str">
            <v>PRO</v>
          </cell>
          <cell r="C13">
            <v>97.3</v>
          </cell>
          <cell r="D13">
            <v>115.7</v>
          </cell>
          <cell r="E13">
            <v>117.7</v>
          </cell>
          <cell r="F13" t="str">
            <v>Public</v>
          </cell>
          <cell r="G13">
            <v>5</v>
          </cell>
        </row>
        <row r="14">
          <cell r="A14" t="str">
            <v>9830269A</v>
          </cell>
          <cell r="B14" t="str">
            <v>PRO</v>
          </cell>
          <cell r="C14">
            <v>98.4</v>
          </cell>
          <cell r="D14">
            <v>119.3</v>
          </cell>
          <cell r="E14">
            <v>117.7</v>
          </cell>
          <cell r="F14" t="str">
            <v>Privé sous contrat</v>
          </cell>
          <cell r="G14">
            <v>4.7303920000000002</v>
          </cell>
        </row>
        <row r="15">
          <cell r="A15" t="str">
            <v>9830270B</v>
          </cell>
          <cell r="B15" t="str">
            <v>PRO</v>
          </cell>
          <cell r="C15">
            <v>99.1</v>
          </cell>
          <cell r="D15">
            <v>119.3</v>
          </cell>
          <cell r="E15">
            <v>117.7</v>
          </cell>
          <cell r="F15" t="str">
            <v>Privé sous contrat</v>
          </cell>
          <cell r="G15">
            <v>4.5588240000000004</v>
          </cell>
        </row>
        <row r="16">
          <cell r="A16" t="str">
            <v>9830271C</v>
          </cell>
          <cell r="B16" t="str">
            <v>PRO</v>
          </cell>
          <cell r="C16">
            <v>101.3</v>
          </cell>
          <cell r="D16">
            <v>119.3</v>
          </cell>
          <cell r="E16">
            <v>117.7</v>
          </cell>
          <cell r="F16" t="str">
            <v>Privé sous contrat</v>
          </cell>
          <cell r="G16">
            <v>4.0196079999999998</v>
          </cell>
        </row>
        <row r="17">
          <cell r="A17" t="str">
            <v>9830272D</v>
          </cell>
          <cell r="B17" t="str">
            <v>PRO</v>
          </cell>
          <cell r="C17">
            <v>124.9</v>
          </cell>
          <cell r="D17">
            <v>119.3</v>
          </cell>
          <cell r="E17">
            <v>117.7</v>
          </cell>
          <cell r="F17" t="str">
            <v>Privé sous contrat</v>
          </cell>
          <cell r="G17">
            <v>-0.57877800000000001</v>
          </cell>
        </row>
        <row r="18">
          <cell r="A18" t="str">
            <v>9830273E</v>
          </cell>
          <cell r="B18" t="str">
            <v>PRO</v>
          </cell>
          <cell r="C18">
            <v>179.9</v>
          </cell>
          <cell r="D18">
            <v>119.3</v>
          </cell>
          <cell r="E18">
            <v>117.7</v>
          </cell>
          <cell r="F18" t="str">
            <v>Privé sous contrat</v>
          </cell>
          <cell r="G18">
            <v>-5</v>
          </cell>
        </row>
        <row r="19">
          <cell r="A19" t="str">
            <v>9830294C</v>
          </cell>
          <cell r="B19" t="str">
            <v>PRO</v>
          </cell>
          <cell r="C19">
            <v>124.9</v>
          </cell>
          <cell r="D19">
            <v>119.3</v>
          </cell>
          <cell r="E19">
            <v>117.7</v>
          </cell>
          <cell r="F19" t="str">
            <v>Privé sous contrat</v>
          </cell>
          <cell r="G19">
            <v>-0.57877800000000001</v>
          </cell>
        </row>
        <row r="20">
          <cell r="A20" t="str">
            <v>9830299H</v>
          </cell>
          <cell r="B20" t="str">
            <v>PRO</v>
          </cell>
          <cell r="C20">
            <v>146.19999999999999</v>
          </cell>
          <cell r="D20">
            <v>119.3</v>
          </cell>
          <cell r="E20">
            <v>117.7</v>
          </cell>
          <cell r="F20" t="str">
            <v>Privé sous contrat</v>
          </cell>
          <cell r="G20">
            <v>-2.290997</v>
          </cell>
        </row>
        <row r="21">
          <cell r="A21" t="str">
            <v>9830306R</v>
          </cell>
          <cell r="B21" t="str">
            <v>PRO</v>
          </cell>
          <cell r="C21">
            <v>100.1</v>
          </cell>
          <cell r="D21">
            <v>115.7</v>
          </cell>
          <cell r="E21">
            <v>117.7</v>
          </cell>
          <cell r="F21" t="str">
            <v>Public</v>
          </cell>
          <cell r="G21">
            <v>4.3137249999999998</v>
          </cell>
        </row>
        <row r="22">
          <cell r="A22" t="str">
            <v>9830377T</v>
          </cell>
          <cell r="B22" t="str">
            <v>PRO</v>
          </cell>
          <cell r="C22">
            <v>99.1</v>
          </cell>
          <cell r="D22">
            <v>119.3</v>
          </cell>
          <cell r="E22">
            <v>117.7</v>
          </cell>
          <cell r="F22" t="str">
            <v>Privé sous contrat</v>
          </cell>
          <cell r="G22">
            <v>4.5588240000000004</v>
          </cell>
        </row>
        <row r="23">
          <cell r="A23" t="str">
            <v>9830401U</v>
          </cell>
          <cell r="B23" t="str">
            <v>PRO</v>
          </cell>
          <cell r="C23">
            <v>99.6</v>
          </cell>
          <cell r="D23">
            <v>119.3</v>
          </cell>
          <cell r="E23">
            <v>117.7</v>
          </cell>
          <cell r="F23" t="str">
            <v>Privé sous contrat</v>
          </cell>
          <cell r="G23">
            <v>4.4362750000000002</v>
          </cell>
        </row>
        <row r="24">
          <cell r="A24" t="str">
            <v>9830460H</v>
          </cell>
          <cell r="B24" t="str">
            <v>PRO</v>
          </cell>
          <cell r="C24">
            <v>138.69999999999999</v>
          </cell>
          <cell r="D24">
            <v>115.7</v>
          </cell>
          <cell r="E24">
            <v>117.7</v>
          </cell>
          <cell r="F24" t="str">
            <v>Public</v>
          </cell>
          <cell r="G24">
            <v>-1.6881029999999999</v>
          </cell>
        </row>
        <row r="25">
          <cell r="A25" t="str">
            <v>9830483H</v>
          </cell>
          <cell r="B25" t="str">
            <v>PRO</v>
          </cell>
          <cell r="C25">
            <v>153.4</v>
          </cell>
          <cell r="D25">
            <v>115.7</v>
          </cell>
          <cell r="E25">
            <v>117.7</v>
          </cell>
          <cell r="F25" t="str">
            <v>Public</v>
          </cell>
          <cell r="G25">
            <v>-2.8697750000000002</v>
          </cell>
        </row>
        <row r="26">
          <cell r="A26" t="str">
            <v>9830635Y</v>
          </cell>
          <cell r="B26" t="str">
            <v>PRO</v>
          </cell>
          <cell r="C26">
            <v>123.6</v>
          </cell>
          <cell r="D26">
            <v>115.7</v>
          </cell>
          <cell r="E26">
            <v>117.7</v>
          </cell>
          <cell r="F26" t="str">
            <v>Public</v>
          </cell>
          <cell r="G26">
            <v>-0.474277</v>
          </cell>
        </row>
        <row r="27">
          <cell r="A27" t="str">
            <v>9830693L</v>
          </cell>
          <cell r="B27" t="str">
            <v>PRO</v>
          </cell>
          <cell r="C27">
            <v>99.5</v>
          </cell>
          <cell r="D27">
            <v>115.7</v>
          </cell>
          <cell r="E27">
            <v>117.7</v>
          </cell>
          <cell r="F27" t="str">
            <v>Public</v>
          </cell>
          <cell r="G27">
            <v>4.4607840000000003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</sheetNames>
    <sheetDataSet>
      <sheetData sheetId="0">
        <row r="2">
          <cell r="A2" t="str">
            <v>9830004M</v>
          </cell>
          <cell r="B2" t="str">
            <v>CLG</v>
          </cell>
          <cell r="C2">
            <v>26.1</v>
          </cell>
          <cell r="D2">
            <v>48.1</v>
          </cell>
          <cell r="E2">
            <v>48</v>
          </cell>
          <cell r="F2" t="str">
            <v>1</v>
          </cell>
          <cell r="G2">
            <v>121</v>
          </cell>
          <cell r="H2">
            <v>464</v>
          </cell>
        </row>
        <row r="3">
          <cell r="A3" t="str">
            <v>9830007R</v>
          </cell>
          <cell r="B3" t="str">
            <v>CLG</v>
          </cell>
          <cell r="C3">
            <v>67.400000000000006</v>
          </cell>
          <cell r="D3">
            <v>48.1</v>
          </cell>
          <cell r="E3">
            <v>48</v>
          </cell>
          <cell r="F3" t="str">
            <v>1</v>
          </cell>
          <cell r="G3">
            <v>294</v>
          </cell>
          <cell r="H3">
            <v>436</v>
          </cell>
        </row>
        <row r="4">
          <cell r="A4" t="str">
            <v>9830008S</v>
          </cell>
          <cell r="B4" t="str">
            <v>CLG</v>
          </cell>
          <cell r="C4">
            <v>64.599999999999994</v>
          </cell>
          <cell r="D4">
            <v>48.1</v>
          </cell>
          <cell r="E4">
            <v>48</v>
          </cell>
          <cell r="F4" t="str">
            <v>1</v>
          </cell>
          <cell r="G4">
            <v>261</v>
          </cell>
          <cell r="H4">
            <v>404</v>
          </cell>
        </row>
        <row r="5">
          <cell r="A5" t="str">
            <v>9830009T</v>
          </cell>
          <cell r="B5" t="str">
            <v>CLG</v>
          </cell>
          <cell r="C5">
            <v>57.5</v>
          </cell>
          <cell r="D5">
            <v>48.1</v>
          </cell>
          <cell r="E5">
            <v>48</v>
          </cell>
          <cell r="F5" t="str">
            <v>1</v>
          </cell>
          <cell r="G5">
            <v>223</v>
          </cell>
          <cell r="H5">
            <v>388</v>
          </cell>
        </row>
        <row r="6">
          <cell r="A6" t="str">
            <v>9830010U</v>
          </cell>
          <cell r="B6" t="str">
            <v>CLG</v>
          </cell>
          <cell r="C6">
            <v>51.7</v>
          </cell>
          <cell r="D6">
            <v>48.1</v>
          </cell>
          <cell r="E6">
            <v>48</v>
          </cell>
          <cell r="F6" t="str">
            <v>1</v>
          </cell>
          <cell r="G6">
            <v>166</v>
          </cell>
          <cell r="H6">
            <v>321</v>
          </cell>
        </row>
        <row r="7">
          <cell r="A7" t="str">
            <v>9830259P</v>
          </cell>
          <cell r="B7" t="str">
            <v>CLG</v>
          </cell>
          <cell r="C7">
            <v>47</v>
          </cell>
          <cell r="D7">
            <v>47.7</v>
          </cell>
          <cell r="E7">
            <v>48</v>
          </cell>
          <cell r="F7" t="str">
            <v>2</v>
          </cell>
          <cell r="G7">
            <v>156</v>
          </cell>
          <cell r="H7">
            <v>332</v>
          </cell>
        </row>
        <row r="8">
          <cell r="A8" t="str">
            <v>9830260R</v>
          </cell>
          <cell r="B8" t="str">
            <v>CLG</v>
          </cell>
          <cell r="C8">
            <v>15.9</v>
          </cell>
          <cell r="D8">
            <v>47.7</v>
          </cell>
          <cell r="E8">
            <v>48</v>
          </cell>
          <cell r="F8" t="str">
            <v>2</v>
          </cell>
          <cell r="G8">
            <v>98</v>
          </cell>
          <cell r="H8">
            <v>616</v>
          </cell>
        </row>
        <row r="9">
          <cell r="A9" t="str">
            <v>9830263U</v>
          </cell>
          <cell r="B9" t="str">
            <v>CLG</v>
          </cell>
          <cell r="C9">
            <v>47.9</v>
          </cell>
          <cell r="D9">
            <v>47.7</v>
          </cell>
          <cell r="E9">
            <v>48</v>
          </cell>
          <cell r="F9" t="str">
            <v>2</v>
          </cell>
          <cell r="G9">
            <v>112</v>
          </cell>
          <cell r="H9">
            <v>234</v>
          </cell>
        </row>
        <row r="10">
          <cell r="A10" t="str">
            <v>9830264V</v>
          </cell>
          <cell r="B10" t="str">
            <v>CLG</v>
          </cell>
          <cell r="C10">
            <v>48.8</v>
          </cell>
          <cell r="D10">
            <v>47.7</v>
          </cell>
          <cell r="E10">
            <v>48</v>
          </cell>
          <cell r="F10" t="str">
            <v>2</v>
          </cell>
          <cell r="G10">
            <v>227</v>
          </cell>
          <cell r="H10">
            <v>465</v>
          </cell>
        </row>
        <row r="11">
          <cell r="A11" t="str">
            <v>9830265W</v>
          </cell>
          <cell r="B11" t="str">
            <v>CLG</v>
          </cell>
          <cell r="C11">
            <v>48.5</v>
          </cell>
          <cell r="D11">
            <v>47.7</v>
          </cell>
          <cell r="E11">
            <v>48</v>
          </cell>
          <cell r="F11" t="str">
            <v>2</v>
          </cell>
          <cell r="G11">
            <v>64</v>
          </cell>
          <cell r="H11">
            <v>132</v>
          </cell>
        </row>
        <row r="12">
          <cell r="A12" t="str">
            <v>9830266X</v>
          </cell>
          <cell r="B12" t="str">
            <v>CLG</v>
          </cell>
          <cell r="C12">
            <v>71.400000000000006</v>
          </cell>
          <cell r="D12">
            <v>47.7</v>
          </cell>
          <cell r="E12">
            <v>48</v>
          </cell>
          <cell r="F12" t="str">
            <v>2</v>
          </cell>
          <cell r="G12">
            <v>55</v>
          </cell>
          <cell r="H12">
            <v>77</v>
          </cell>
        </row>
        <row r="13">
          <cell r="A13" t="str">
            <v>9830277J</v>
          </cell>
          <cell r="B13" t="str">
            <v>CLG</v>
          </cell>
          <cell r="C13">
            <v>8.1999999999999993</v>
          </cell>
          <cell r="D13">
            <v>48.1</v>
          </cell>
          <cell r="E13">
            <v>48</v>
          </cell>
          <cell r="F13" t="str">
            <v>1</v>
          </cell>
          <cell r="G13">
            <v>60</v>
          </cell>
          <cell r="H13">
            <v>728</v>
          </cell>
        </row>
        <row r="14">
          <cell r="A14" t="str">
            <v>9830278K</v>
          </cell>
          <cell r="B14" t="str">
            <v>CLG</v>
          </cell>
          <cell r="C14">
            <v>54.2</v>
          </cell>
          <cell r="D14">
            <v>48.1</v>
          </cell>
          <cell r="E14">
            <v>48</v>
          </cell>
          <cell r="F14" t="str">
            <v>1</v>
          </cell>
          <cell r="G14">
            <v>266</v>
          </cell>
          <cell r="H14">
            <v>491</v>
          </cell>
        </row>
        <row r="15">
          <cell r="A15" t="str">
            <v>9830295D</v>
          </cell>
          <cell r="B15" t="str">
            <v>CLG</v>
          </cell>
          <cell r="C15">
            <v>39</v>
          </cell>
          <cell r="D15">
            <v>47.7</v>
          </cell>
          <cell r="E15">
            <v>48</v>
          </cell>
          <cell r="F15" t="str">
            <v>2</v>
          </cell>
          <cell r="G15">
            <v>127</v>
          </cell>
          <cell r="H15">
            <v>326</v>
          </cell>
        </row>
        <row r="16">
          <cell r="A16" t="str">
            <v>9830297F</v>
          </cell>
          <cell r="B16" t="str">
            <v>CLG</v>
          </cell>
          <cell r="C16">
            <v>70.8</v>
          </cell>
          <cell r="D16">
            <v>47.7</v>
          </cell>
          <cell r="E16">
            <v>48</v>
          </cell>
          <cell r="F16" t="str">
            <v>2</v>
          </cell>
          <cell r="G16">
            <v>97</v>
          </cell>
          <cell r="H16">
            <v>137</v>
          </cell>
        </row>
        <row r="17">
          <cell r="A17" t="str">
            <v>9830298G</v>
          </cell>
          <cell r="B17" t="str">
            <v>CLG</v>
          </cell>
          <cell r="C17">
            <v>97</v>
          </cell>
          <cell r="D17">
            <v>47.7</v>
          </cell>
          <cell r="E17">
            <v>48</v>
          </cell>
          <cell r="F17" t="str">
            <v>2</v>
          </cell>
          <cell r="G17">
            <v>64</v>
          </cell>
          <cell r="H17">
            <v>66</v>
          </cell>
        </row>
        <row r="18">
          <cell r="A18" t="str">
            <v>9830313Y</v>
          </cell>
          <cell r="B18" t="str">
            <v>CLG</v>
          </cell>
          <cell r="C18">
            <v>80.400000000000006</v>
          </cell>
          <cell r="D18">
            <v>47.7</v>
          </cell>
          <cell r="E18">
            <v>48</v>
          </cell>
          <cell r="F18" t="str">
            <v>2</v>
          </cell>
          <cell r="G18">
            <v>37</v>
          </cell>
          <cell r="H18">
            <v>46</v>
          </cell>
        </row>
        <row r="19">
          <cell r="A19" t="str">
            <v>9830354T</v>
          </cell>
          <cell r="B19" t="str">
            <v>CLG</v>
          </cell>
          <cell r="C19">
            <v>49.2</v>
          </cell>
          <cell r="D19">
            <v>47.7</v>
          </cell>
          <cell r="E19">
            <v>48</v>
          </cell>
          <cell r="F19" t="str">
            <v>2</v>
          </cell>
          <cell r="G19">
            <v>61</v>
          </cell>
          <cell r="H19">
            <v>124</v>
          </cell>
        </row>
        <row r="20">
          <cell r="A20" t="str">
            <v>9830355U</v>
          </cell>
          <cell r="B20" t="str">
            <v>CLG</v>
          </cell>
          <cell r="C20">
            <v>81.599999999999994</v>
          </cell>
          <cell r="D20">
            <v>48.1</v>
          </cell>
          <cell r="E20">
            <v>48</v>
          </cell>
          <cell r="F20" t="str">
            <v>1</v>
          </cell>
          <cell r="G20">
            <v>62</v>
          </cell>
          <cell r="H20">
            <v>76</v>
          </cell>
        </row>
        <row r="21">
          <cell r="A21" t="str">
            <v>9830356V</v>
          </cell>
          <cell r="B21" t="str">
            <v>CLG</v>
          </cell>
          <cell r="C21">
            <v>24.7</v>
          </cell>
          <cell r="D21">
            <v>48.1</v>
          </cell>
          <cell r="E21">
            <v>48</v>
          </cell>
          <cell r="F21" t="str">
            <v>1</v>
          </cell>
          <cell r="G21">
            <v>159</v>
          </cell>
          <cell r="H21">
            <v>644</v>
          </cell>
        </row>
        <row r="22">
          <cell r="A22" t="str">
            <v>9830357W</v>
          </cell>
          <cell r="B22" t="str">
            <v>CLG</v>
          </cell>
          <cell r="C22">
            <v>59.2</v>
          </cell>
          <cell r="D22">
            <v>48.1</v>
          </cell>
          <cell r="E22">
            <v>48</v>
          </cell>
          <cell r="F22" t="str">
            <v>1</v>
          </cell>
          <cell r="G22">
            <v>167</v>
          </cell>
          <cell r="H22">
            <v>282</v>
          </cell>
        </row>
        <row r="23">
          <cell r="A23" t="str">
            <v>9830381X</v>
          </cell>
          <cell r="B23" t="str">
            <v>CLG</v>
          </cell>
          <cell r="C23">
            <v>41.5</v>
          </cell>
          <cell r="D23">
            <v>47.7</v>
          </cell>
          <cell r="E23">
            <v>48</v>
          </cell>
          <cell r="F23" t="str">
            <v>2</v>
          </cell>
          <cell r="G23">
            <v>71</v>
          </cell>
          <cell r="H23">
            <v>171</v>
          </cell>
        </row>
        <row r="24">
          <cell r="A24" t="str">
            <v>9830382Y</v>
          </cell>
          <cell r="B24" t="str">
            <v>CLG</v>
          </cell>
          <cell r="C24">
            <v>80.599999999999994</v>
          </cell>
          <cell r="D24">
            <v>47.7</v>
          </cell>
          <cell r="E24">
            <v>48</v>
          </cell>
          <cell r="F24" t="str">
            <v>2</v>
          </cell>
          <cell r="G24">
            <v>79</v>
          </cell>
          <cell r="H24">
            <v>98</v>
          </cell>
        </row>
        <row r="25">
          <cell r="A25" t="str">
            <v>9830384A</v>
          </cell>
          <cell r="B25" t="str">
            <v>CLG</v>
          </cell>
          <cell r="C25">
            <v>47.8</v>
          </cell>
          <cell r="D25">
            <v>48.1</v>
          </cell>
          <cell r="E25">
            <v>48</v>
          </cell>
          <cell r="F25" t="str">
            <v>1</v>
          </cell>
          <cell r="G25">
            <v>268</v>
          </cell>
          <cell r="H25">
            <v>561</v>
          </cell>
        </row>
        <row r="26">
          <cell r="A26" t="str">
            <v>9830392J</v>
          </cell>
          <cell r="B26" t="str">
            <v>CLG</v>
          </cell>
          <cell r="C26">
            <v>52.2</v>
          </cell>
          <cell r="D26">
            <v>47.7</v>
          </cell>
          <cell r="E26">
            <v>48</v>
          </cell>
          <cell r="F26" t="str">
            <v>2</v>
          </cell>
          <cell r="G26">
            <v>82</v>
          </cell>
          <cell r="H26">
            <v>157</v>
          </cell>
        </row>
        <row r="27">
          <cell r="A27" t="str">
            <v>9830400T</v>
          </cell>
          <cell r="B27" t="str">
            <v>CLG</v>
          </cell>
          <cell r="C27">
            <v>70.599999999999994</v>
          </cell>
          <cell r="D27">
            <v>47.7</v>
          </cell>
          <cell r="E27">
            <v>48</v>
          </cell>
          <cell r="F27" t="str">
            <v>2</v>
          </cell>
          <cell r="G27">
            <v>48</v>
          </cell>
          <cell r="H27">
            <v>68</v>
          </cell>
        </row>
        <row r="28">
          <cell r="A28" t="str">
            <v>9830414H</v>
          </cell>
          <cell r="B28" t="str">
            <v>CLG</v>
          </cell>
          <cell r="C28">
            <v>60.9</v>
          </cell>
          <cell r="D28">
            <v>48.1</v>
          </cell>
          <cell r="E28">
            <v>48</v>
          </cell>
          <cell r="F28" t="str">
            <v>1</v>
          </cell>
          <cell r="G28">
            <v>92</v>
          </cell>
          <cell r="H28">
            <v>151</v>
          </cell>
        </row>
        <row r="29">
          <cell r="A29" t="str">
            <v>9830418M</v>
          </cell>
          <cell r="B29" t="str">
            <v>CLG</v>
          </cell>
          <cell r="C29">
            <v>71.3</v>
          </cell>
          <cell r="D29">
            <v>48.1</v>
          </cell>
          <cell r="E29">
            <v>48</v>
          </cell>
          <cell r="F29" t="str">
            <v>1</v>
          </cell>
          <cell r="G29">
            <v>124</v>
          </cell>
          <cell r="H29">
            <v>174</v>
          </cell>
        </row>
        <row r="30">
          <cell r="A30" t="str">
            <v>9830419N</v>
          </cell>
          <cell r="B30" t="str">
            <v>CLG</v>
          </cell>
          <cell r="C30">
            <v>82</v>
          </cell>
          <cell r="D30">
            <v>48.1</v>
          </cell>
          <cell r="E30">
            <v>48</v>
          </cell>
          <cell r="F30" t="str">
            <v>1</v>
          </cell>
          <cell r="G30">
            <v>237</v>
          </cell>
          <cell r="H30">
            <v>289</v>
          </cell>
        </row>
        <row r="31">
          <cell r="A31" t="str">
            <v>9830420P</v>
          </cell>
          <cell r="B31" t="str">
            <v>CLG</v>
          </cell>
          <cell r="C31">
            <v>33.700000000000003</v>
          </cell>
          <cell r="D31">
            <v>47.7</v>
          </cell>
          <cell r="E31">
            <v>48</v>
          </cell>
          <cell r="F31" t="str">
            <v>2</v>
          </cell>
          <cell r="G31">
            <v>32</v>
          </cell>
          <cell r="H31">
            <v>95</v>
          </cell>
        </row>
        <row r="32">
          <cell r="A32" t="str">
            <v>9830431B</v>
          </cell>
          <cell r="B32" t="str">
            <v>CLG</v>
          </cell>
          <cell r="C32">
            <v>77</v>
          </cell>
          <cell r="D32">
            <v>47.7</v>
          </cell>
          <cell r="E32">
            <v>48</v>
          </cell>
          <cell r="F32" t="str">
            <v>2</v>
          </cell>
          <cell r="G32">
            <v>94</v>
          </cell>
          <cell r="H32">
            <v>122</v>
          </cell>
        </row>
        <row r="33">
          <cell r="A33" t="str">
            <v>9830432C</v>
          </cell>
          <cell r="B33" t="str">
            <v>CLG</v>
          </cell>
          <cell r="C33">
            <v>60.8</v>
          </cell>
          <cell r="D33">
            <v>47.7</v>
          </cell>
          <cell r="E33">
            <v>48</v>
          </cell>
          <cell r="F33" t="str">
            <v>2</v>
          </cell>
          <cell r="G33">
            <v>96</v>
          </cell>
          <cell r="H33">
            <v>158</v>
          </cell>
        </row>
        <row r="34">
          <cell r="A34" t="str">
            <v>9830447U</v>
          </cell>
          <cell r="B34" t="str">
            <v>CLG</v>
          </cell>
          <cell r="C34">
            <v>59.1</v>
          </cell>
          <cell r="D34">
            <v>47.7</v>
          </cell>
          <cell r="E34">
            <v>48</v>
          </cell>
          <cell r="F34" t="str">
            <v>2</v>
          </cell>
          <cell r="G34">
            <v>52</v>
          </cell>
          <cell r="H34">
            <v>88</v>
          </cell>
        </row>
        <row r="35">
          <cell r="A35" t="str">
            <v>9830472W</v>
          </cell>
          <cell r="B35" t="str">
            <v>CLG</v>
          </cell>
          <cell r="C35">
            <v>63.2</v>
          </cell>
          <cell r="D35">
            <v>47.7</v>
          </cell>
          <cell r="E35">
            <v>48</v>
          </cell>
          <cell r="F35" t="str">
            <v>2</v>
          </cell>
          <cell r="G35">
            <v>24</v>
          </cell>
          <cell r="H35">
            <v>38</v>
          </cell>
        </row>
        <row r="36">
          <cell r="A36" t="str">
            <v>9830474Y</v>
          </cell>
          <cell r="B36" t="str">
            <v>CLG</v>
          </cell>
          <cell r="C36">
            <v>54.5</v>
          </cell>
          <cell r="D36">
            <v>48.1</v>
          </cell>
          <cell r="E36">
            <v>48</v>
          </cell>
          <cell r="F36" t="str">
            <v>1</v>
          </cell>
          <cell r="G36">
            <v>320</v>
          </cell>
          <cell r="H36">
            <v>587</v>
          </cell>
        </row>
        <row r="37">
          <cell r="A37" t="str">
            <v>9830477B</v>
          </cell>
          <cell r="B37" t="str">
            <v>CLG</v>
          </cell>
          <cell r="C37">
            <v>82.4</v>
          </cell>
          <cell r="D37">
            <v>48.1</v>
          </cell>
          <cell r="E37">
            <v>48</v>
          </cell>
          <cell r="F37" t="str">
            <v>1</v>
          </cell>
          <cell r="G37">
            <v>70</v>
          </cell>
          <cell r="H37">
            <v>85</v>
          </cell>
        </row>
        <row r="38">
          <cell r="A38" t="str">
            <v>9830482G</v>
          </cell>
          <cell r="B38" t="str">
            <v>CLG</v>
          </cell>
          <cell r="C38">
            <v>74.599999999999994</v>
          </cell>
          <cell r="D38">
            <v>48.1</v>
          </cell>
          <cell r="E38">
            <v>48</v>
          </cell>
          <cell r="F38" t="str">
            <v>1</v>
          </cell>
          <cell r="G38">
            <v>129</v>
          </cell>
          <cell r="H38">
            <v>173</v>
          </cell>
        </row>
        <row r="39">
          <cell r="A39" t="str">
            <v>9830493U</v>
          </cell>
          <cell r="B39" t="str">
            <v>CLG</v>
          </cell>
          <cell r="C39">
            <v>65.3</v>
          </cell>
          <cell r="D39">
            <v>48.1</v>
          </cell>
          <cell r="E39">
            <v>48</v>
          </cell>
          <cell r="F39" t="str">
            <v>1</v>
          </cell>
          <cell r="G39">
            <v>98</v>
          </cell>
          <cell r="H39">
            <v>150</v>
          </cell>
        </row>
        <row r="40">
          <cell r="A40" t="str">
            <v>9830518W</v>
          </cell>
          <cell r="B40" t="str">
            <v>CLG</v>
          </cell>
          <cell r="C40">
            <v>67.900000000000006</v>
          </cell>
          <cell r="D40">
            <v>47.7</v>
          </cell>
          <cell r="E40">
            <v>48</v>
          </cell>
          <cell r="F40" t="str">
            <v>2</v>
          </cell>
          <cell r="G40">
            <v>55</v>
          </cell>
          <cell r="H40">
            <v>81</v>
          </cell>
        </row>
        <row r="41">
          <cell r="A41" t="str">
            <v>9830522A</v>
          </cell>
          <cell r="B41" t="str">
            <v>CLG</v>
          </cell>
          <cell r="C41">
            <v>64.400000000000006</v>
          </cell>
          <cell r="D41">
            <v>48.1</v>
          </cell>
          <cell r="E41">
            <v>48</v>
          </cell>
          <cell r="F41" t="str">
            <v>1</v>
          </cell>
          <cell r="G41">
            <v>103</v>
          </cell>
          <cell r="H41">
            <v>160</v>
          </cell>
        </row>
        <row r="42">
          <cell r="A42" t="str">
            <v>9830524C</v>
          </cell>
          <cell r="B42" t="str">
            <v>CLG</v>
          </cell>
          <cell r="C42">
            <v>55.6</v>
          </cell>
          <cell r="D42">
            <v>48.1</v>
          </cell>
          <cell r="E42">
            <v>48</v>
          </cell>
          <cell r="F42" t="str">
            <v>1</v>
          </cell>
          <cell r="G42">
            <v>183</v>
          </cell>
          <cell r="H42">
            <v>329</v>
          </cell>
        </row>
        <row r="43">
          <cell r="A43" t="str">
            <v>9830538T</v>
          </cell>
          <cell r="B43" t="str">
            <v>CLG</v>
          </cell>
          <cell r="C43">
            <v>41.6</v>
          </cell>
          <cell r="D43">
            <v>48.1</v>
          </cell>
          <cell r="E43">
            <v>48</v>
          </cell>
          <cell r="F43" t="str">
            <v>1</v>
          </cell>
          <cell r="G43">
            <v>222</v>
          </cell>
          <cell r="H43">
            <v>534</v>
          </cell>
        </row>
        <row r="44">
          <cell r="A44" t="str">
            <v>9830616C</v>
          </cell>
          <cell r="B44" t="str">
            <v>CLG</v>
          </cell>
          <cell r="C44">
            <v>54.7</v>
          </cell>
          <cell r="D44">
            <v>48.1</v>
          </cell>
          <cell r="E44">
            <v>48</v>
          </cell>
          <cell r="F44" t="str">
            <v>1</v>
          </cell>
          <cell r="G44">
            <v>222</v>
          </cell>
          <cell r="H44">
            <v>406</v>
          </cell>
        </row>
        <row r="45">
          <cell r="A45" t="str">
            <v>9830624L</v>
          </cell>
          <cell r="B45" t="str">
            <v>CLG</v>
          </cell>
          <cell r="C45">
            <v>46.9</v>
          </cell>
          <cell r="D45">
            <v>48.1</v>
          </cell>
          <cell r="E45">
            <v>48</v>
          </cell>
          <cell r="F45" t="str">
            <v>1</v>
          </cell>
          <cell r="G45">
            <v>223</v>
          </cell>
          <cell r="H45">
            <v>475</v>
          </cell>
        </row>
        <row r="46">
          <cell r="A46" t="str">
            <v>9830625M</v>
          </cell>
          <cell r="B46" t="str">
            <v>CLG</v>
          </cell>
          <cell r="C46">
            <v>61.9</v>
          </cell>
          <cell r="D46">
            <v>48.1</v>
          </cell>
          <cell r="E46">
            <v>48</v>
          </cell>
          <cell r="F46" t="str">
            <v>1</v>
          </cell>
          <cell r="G46">
            <v>413</v>
          </cell>
          <cell r="H46">
            <v>667</v>
          </cell>
        </row>
        <row r="47">
          <cell r="A47" t="str">
            <v>9830626N</v>
          </cell>
          <cell r="B47" t="str">
            <v>CLG</v>
          </cell>
          <cell r="C47">
            <v>37.700000000000003</v>
          </cell>
          <cell r="D47">
            <v>48.1</v>
          </cell>
          <cell r="E47">
            <v>48</v>
          </cell>
          <cell r="F47" t="str">
            <v>1</v>
          </cell>
          <cell r="G47">
            <v>121</v>
          </cell>
          <cell r="H47">
            <v>321</v>
          </cell>
        </row>
        <row r="48">
          <cell r="A48" t="str">
            <v>9830632V</v>
          </cell>
          <cell r="B48" t="str">
            <v>CLG</v>
          </cell>
          <cell r="C48">
            <v>69.5</v>
          </cell>
          <cell r="D48">
            <v>48.1</v>
          </cell>
          <cell r="E48">
            <v>48</v>
          </cell>
          <cell r="F48" t="str">
            <v>1</v>
          </cell>
          <cell r="G48">
            <v>82</v>
          </cell>
          <cell r="H48">
            <v>118</v>
          </cell>
        </row>
        <row r="49">
          <cell r="A49" t="str">
            <v>9830639C</v>
          </cell>
          <cell r="B49" t="str">
            <v>CLG</v>
          </cell>
          <cell r="C49">
            <v>59</v>
          </cell>
          <cell r="D49">
            <v>48.1</v>
          </cell>
          <cell r="E49">
            <v>48</v>
          </cell>
          <cell r="F49" t="str">
            <v>1</v>
          </cell>
          <cell r="G49">
            <v>49</v>
          </cell>
          <cell r="H49">
            <v>83</v>
          </cell>
        </row>
        <row r="50">
          <cell r="A50" t="str">
            <v>9830640D</v>
          </cell>
          <cell r="B50" t="str">
            <v>CLG</v>
          </cell>
          <cell r="C50">
            <v>44.7</v>
          </cell>
          <cell r="D50">
            <v>48.1</v>
          </cell>
          <cell r="E50">
            <v>48</v>
          </cell>
          <cell r="F50" t="str">
            <v>1</v>
          </cell>
          <cell r="G50">
            <v>280</v>
          </cell>
          <cell r="H50">
            <v>626</v>
          </cell>
        </row>
        <row r="51">
          <cell r="A51" t="str">
            <v>9830649N</v>
          </cell>
          <cell r="B51" t="str">
            <v>CLG</v>
          </cell>
          <cell r="C51">
            <v>19</v>
          </cell>
          <cell r="D51">
            <v>48.1</v>
          </cell>
          <cell r="E51">
            <v>48</v>
          </cell>
          <cell r="F51" t="str">
            <v>1</v>
          </cell>
          <cell r="G51">
            <v>82</v>
          </cell>
          <cell r="H51">
            <v>432</v>
          </cell>
        </row>
        <row r="52">
          <cell r="A52" t="str">
            <v>9830656W</v>
          </cell>
          <cell r="B52" t="str">
            <v>CLG</v>
          </cell>
          <cell r="C52">
            <v>57.1</v>
          </cell>
          <cell r="D52">
            <v>48.1</v>
          </cell>
          <cell r="E52">
            <v>48</v>
          </cell>
          <cell r="F52" t="str">
            <v>1</v>
          </cell>
          <cell r="G52">
            <v>331</v>
          </cell>
          <cell r="H52">
            <v>580</v>
          </cell>
        </row>
        <row r="53">
          <cell r="A53" t="str">
            <v>9830681Y</v>
          </cell>
          <cell r="B53" t="str">
            <v>CLG</v>
          </cell>
          <cell r="C53">
            <v>30.6</v>
          </cell>
          <cell r="D53">
            <v>48.1</v>
          </cell>
          <cell r="E53">
            <v>48</v>
          </cell>
          <cell r="F53" t="str">
            <v>1</v>
          </cell>
          <cell r="G53">
            <v>182</v>
          </cell>
          <cell r="H53">
            <v>595</v>
          </cell>
        </row>
        <row r="54">
          <cell r="A54" t="str">
            <v>9830691J</v>
          </cell>
          <cell r="B54" t="str">
            <v>CLG</v>
          </cell>
          <cell r="C54">
            <v>42.9</v>
          </cell>
          <cell r="D54">
            <v>48.1</v>
          </cell>
          <cell r="E54">
            <v>48</v>
          </cell>
          <cell r="F54" t="str">
            <v>1</v>
          </cell>
          <cell r="G54">
            <v>183</v>
          </cell>
          <cell r="H54">
            <v>427</v>
          </cell>
        </row>
        <row r="55">
          <cell r="A55" t="str">
            <v>9830698S</v>
          </cell>
          <cell r="B55" t="str">
            <v>CLG</v>
          </cell>
          <cell r="C55">
            <v>62.1</v>
          </cell>
          <cell r="D55">
            <v>48.1</v>
          </cell>
          <cell r="E55">
            <v>48</v>
          </cell>
          <cell r="F55" t="str">
            <v>1</v>
          </cell>
          <cell r="G55">
            <v>265</v>
          </cell>
          <cell r="H55">
            <v>427</v>
          </cell>
        </row>
        <row r="56">
          <cell r="A56" t="str">
            <v>9830002K</v>
          </cell>
          <cell r="B56" t="str">
            <v>LGT</v>
          </cell>
          <cell r="C56">
            <v>19.5</v>
          </cell>
          <cell r="D56">
            <v>34.799999999999997</v>
          </cell>
          <cell r="E56">
            <v>33.5</v>
          </cell>
          <cell r="F56" t="str">
            <v>1</v>
          </cell>
          <cell r="G56">
            <v>300</v>
          </cell>
          <cell r="H56">
            <v>1542</v>
          </cell>
        </row>
        <row r="57">
          <cell r="A57" t="str">
            <v>9830003L</v>
          </cell>
          <cell r="B57" t="str">
            <v>LGT</v>
          </cell>
          <cell r="C57">
            <v>41.5</v>
          </cell>
          <cell r="D57">
            <v>34.799999999999997</v>
          </cell>
          <cell r="E57">
            <v>33.5</v>
          </cell>
          <cell r="F57" t="str">
            <v>1</v>
          </cell>
          <cell r="G57">
            <v>477</v>
          </cell>
          <cell r="H57">
            <v>1150</v>
          </cell>
        </row>
        <row r="58">
          <cell r="A58" t="str">
            <v>9830261S</v>
          </cell>
          <cell r="B58" t="str">
            <v>LGT</v>
          </cell>
          <cell r="C58">
            <v>18.600000000000001</v>
          </cell>
          <cell r="D58">
            <v>29.6</v>
          </cell>
          <cell r="E58">
            <v>33.5</v>
          </cell>
          <cell r="F58" t="str">
            <v>2</v>
          </cell>
          <cell r="G58">
            <v>193</v>
          </cell>
          <cell r="H58">
            <v>1038</v>
          </cell>
        </row>
        <row r="59">
          <cell r="A59" t="str">
            <v>9830377T</v>
          </cell>
          <cell r="B59" t="str">
            <v>LGT</v>
          </cell>
          <cell r="C59">
            <v>44.2</v>
          </cell>
          <cell r="D59">
            <v>29.6</v>
          </cell>
          <cell r="E59">
            <v>33.5</v>
          </cell>
          <cell r="F59" t="str">
            <v>2</v>
          </cell>
          <cell r="G59">
            <v>111</v>
          </cell>
          <cell r="H59">
            <v>251</v>
          </cell>
        </row>
        <row r="60">
          <cell r="A60" t="str">
            <v>9830483H</v>
          </cell>
          <cell r="B60" t="str">
            <v>LGT</v>
          </cell>
          <cell r="C60">
            <v>43</v>
          </cell>
          <cell r="D60">
            <v>34.799999999999997</v>
          </cell>
          <cell r="E60">
            <v>33.5</v>
          </cell>
          <cell r="F60" t="str">
            <v>1</v>
          </cell>
          <cell r="G60">
            <v>99</v>
          </cell>
          <cell r="H60">
            <v>230</v>
          </cell>
        </row>
        <row r="61">
          <cell r="A61" t="str">
            <v>9830504F</v>
          </cell>
          <cell r="B61" t="str">
            <v>LGT</v>
          </cell>
          <cell r="C61">
            <v>44.9</v>
          </cell>
          <cell r="D61">
            <v>29.6</v>
          </cell>
          <cell r="E61">
            <v>33.5</v>
          </cell>
          <cell r="F61" t="str">
            <v>2</v>
          </cell>
          <cell r="G61">
            <v>226</v>
          </cell>
          <cell r="H61">
            <v>503</v>
          </cell>
        </row>
        <row r="62">
          <cell r="A62" t="str">
            <v>9830507J</v>
          </cell>
          <cell r="B62" t="str">
            <v>LGT</v>
          </cell>
          <cell r="C62">
            <v>60.5</v>
          </cell>
          <cell r="D62">
            <v>34.799999999999997</v>
          </cell>
          <cell r="E62">
            <v>33.5</v>
          </cell>
          <cell r="F62" t="str">
            <v>1</v>
          </cell>
          <cell r="G62">
            <v>147</v>
          </cell>
          <cell r="H62">
            <v>243</v>
          </cell>
        </row>
        <row r="63">
          <cell r="A63" t="str">
            <v>9830557N</v>
          </cell>
          <cell r="B63" t="str">
            <v>LGT</v>
          </cell>
          <cell r="C63">
            <v>34.1</v>
          </cell>
          <cell r="D63">
            <v>34.799999999999997</v>
          </cell>
          <cell r="E63">
            <v>33.5</v>
          </cell>
          <cell r="F63" t="str">
            <v>1</v>
          </cell>
          <cell r="G63">
            <v>508</v>
          </cell>
          <cell r="H63">
            <v>1490</v>
          </cell>
        </row>
        <row r="64">
          <cell r="A64" t="str">
            <v>9830635Y</v>
          </cell>
          <cell r="B64" t="str">
            <v>LGT</v>
          </cell>
          <cell r="C64">
            <v>42.3</v>
          </cell>
          <cell r="D64">
            <v>34.799999999999997</v>
          </cell>
          <cell r="E64">
            <v>33.5</v>
          </cell>
          <cell r="F64" t="str">
            <v>1</v>
          </cell>
          <cell r="G64">
            <v>186</v>
          </cell>
          <cell r="H64">
            <v>440</v>
          </cell>
        </row>
        <row r="65">
          <cell r="A65" t="str">
            <v>9830693L</v>
          </cell>
          <cell r="B65" t="str">
            <v>LGT</v>
          </cell>
          <cell r="C65">
            <v>44.5</v>
          </cell>
          <cell r="D65">
            <v>34.799999999999997</v>
          </cell>
          <cell r="E65">
            <v>33.5</v>
          </cell>
          <cell r="F65" t="str">
            <v>1</v>
          </cell>
          <cell r="G65">
            <v>245</v>
          </cell>
          <cell r="H65">
            <v>550</v>
          </cell>
        </row>
        <row r="66">
          <cell r="A66" t="str">
            <v>9830003L</v>
          </cell>
          <cell r="B66" t="str">
            <v>LP</v>
          </cell>
          <cell r="C66">
            <v>53</v>
          </cell>
          <cell r="D66">
            <v>61</v>
          </cell>
          <cell r="E66">
            <v>58.7</v>
          </cell>
          <cell r="F66" t="str">
            <v>1</v>
          </cell>
          <cell r="G66">
            <v>259</v>
          </cell>
          <cell r="H66">
            <v>489</v>
          </cell>
        </row>
        <row r="67">
          <cell r="A67" t="str">
            <v>9830006P</v>
          </cell>
          <cell r="B67" t="str">
            <v>LP</v>
          </cell>
          <cell r="C67">
            <v>57.3</v>
          </cell>
          <cell r="D67">
            <v>61</v>
          </cell>
          <cell r="E67">
            <v>58.7</v>
          </cell>
          <cell r="F67" t="str">
            <v>1</v>
          </cell>
          <cell r="G67">
            <v>670</v>
          </cell>
          <cell r="H67">
            <v>1169</v>
          </cell>
        </row>
        <row r="68">
          <cell r="A68" t="str">
            <v>9830269A</v>
          </cell>
          <cell r="B68" t="str">
            <v>LP</v>
          </cell>
          <cell r="C68">
            <v>45.5</v>
          </cell>
          <cell r="D68">
            <v>56.3</v>
          </cell>
          <cell r="E68">
            <v>58.7</v>
          </cell>
          <cell r="F68" t="str">
            <v>2</v>
          </cell>
          <cell r="G68">
            <v>191</v>
          </cell>
          <cell r="H68">
            <v>420</v>
          </cell>
        </row>
        <row r="69">
          <cell r="A69" t="str">
            <v>9830270B</v>
          </cell>
          <cell r="B69" t="str">
            <v>LP</v>
          </cell>
          <cell r="C69">
            <v>60.6</v>
          </cell>
          <cell r="D69">
            <v>56.3</v>
          </cell>
          <cell r="E69">
            <v>58.7</v>
          </cell>
          <cell r="F69" t="str">
            <v>2</v>
          </cell>
          <cell r="G69">
            <v>271</v>
          </cell>
          <cell r="H69">
            <v>447</v>
          </cell>
        </row>
        <row r="70">
          <cell r="A70" t="str">
            <v>9830271C</v>
          </cell>
          <cell r="B70" t="str">
            <v>LP</v>
          </cell>
          <cell r="C70">
            <v>57.8</v>
          </cell>
          <cell r="D70">
            <v>56.3</v>
          </cell>
          <cell r="E70">
            <v>58.7</v>
          </cell>
          <cell r="F70" t="str">
            <v>2</v>
          </cell>
          <cell r="G70">
            <v>345</v>
          </cell>
          <cell r="H70">
            <v>597</v>
          </cell>
        </row>
        <row r="71">
          <cell r="A71" t="str">
            <v>9830272D</v>
          </cell>
          <cell r="B71" t="str">
            <v>LP</v>
          </cell>
          <cell r="C71">
            <v>58.8</v>
          </cell>
          <cell r="D71">
            <v>56.3</v>
          </cell>
          <cell r="E71">
            <v>58.7</v>
          </cell>
          <cell r="F71" t="str">
            <v>2</v>
          </cell>
          <cell r="G71">
            <v>198</v>
          </cell>
          <cell r="H71">
            <v>337</v>
          </cell>
        </row>
        <row r="72">
          <cell r="A72" t="str">
            <v>9830273E</v>
          </cell>
          <cell r="B72" t="str">
            <v>LP</v>
          </cell>
          <cell r="C72">
            <v>71.900000000000006</v>
          </cell>
          <cell r="D72">
            <v>56.3</v>
          </cell>
          <cell r="E72">
            <v>58.7</v>
          </cell>
          <cell r="F72" t="str">
            <v>2</v>
          </cell>
          <cell r="G72">
            <v>41</v>
          </cell>
          <cell r="H72">
            <v>57</v>
          </cell>
        </row>
        <row r="73">
          <cell r="A73" t="str">
            <v>9830294C</v>
          </cell>
          <cell r="B73" t="str">
            <v>LP</v>
          </cell>
          <cell r="C73">
            <v>64.099999999999994</v>
          </cell>
          <cell r="D73">
            <v>56.3</v>
          </cell>
          <cell r="E73">
            <v>58.7</v>
          </cell>
          <cell r="F73" t="str">
            <v>2</v>
          </cell>
          <cell r="G73">
            <v>161</v>
          </cell>
          <cell r="H73">
            <v>251</v>
          </cell>
        </row>
        <row r="74">
          <cell r="A74" t="str">
            <v>9830306R</v>
          </cell>
          <cell r="B74" t="str">
            <v>LP</v>
          </cell>
          <cell r="C74">
            <v>67.599999999999994</v>
          </cell>
          <cell r="D74">
            <v>61</v>
          </cell>
          <cell r="E74">
            <v>58.7</v>
          </cell>
          <cell r="F74" t="str">
            <v>1</v>
          </cell>
          <cell r="G74">
            <v>207</v>
          </cell>
          <cell r="H74">
            <v>306</v>
          </cell>
        </row>
        <row r="75">
          <cell r="A75" t="str">
            <v>9830377T</v>
          </cell>
          <cell r="B75" t="str">
            <v>LP</v>
          </cell>
          <cell r="C75">
            <v>49.6</v>
          </cell>
          <cell r="D75">
            <v>56.3</v>
          </cell>
          <cell r="E75">
            <v>58.7</v>
          </cell>
          <cell r="F75" t="str">
            <v>2</v>
          </cell>
          <cell r="G75">
            <v>141</v>
          </cell>
          <cell r="H75">
            <v>284</v>
          </cell>
        </row>
        <row r="76">
          <cell r="A76" t="str">
            <v>9830401U</v>
          </cell>
          <cell r="B76" t="str">
            <v>LP</v>
          </cell>
          <cell r="C76">
            <v>56.1</v>
          </cell>
          <cell r="D76">
            <v>56.3</v>
          </cell>
          <cell r="E76">
            <v>58.7</v>
          </cell>
          <cell r="F76" t="str">
            <v>2</v>
          </cell>
          <cell r="G76">
            <v>152</v>
          </cell>
          <cell r="H76">
            <v>271</v>
          </cell>
        </row>
        <row r="77">
          <cell r="A77" t="str">
            <v>9830460H</v>
          </cell>
          <cell r="B77" t="str">
            <v>LP</v>
          </cell>
          <cell r="C77">
            <v>77.2</v>
          </cell>
          <cell r="D77">
            <v>61</v>
          </cell>
          <cell r="E77">
            <v>58.7</v>
          </cell>
          <cell r="F77" t="str">
            <v>1</v>
          </cell>
          <cell r="G77">
            <v>277</v>
          </cell>
          <cell r="H77">
            <v>359</v>
          </cell>
        </row>
        <row r="78">
          <cell r="A78" t="str">
            <v>9830483H</v>
          </cell>
          <cell r="B78" t="str">
            <v>LP</v>
          </cell>
          <cell r="C78">
            <v>62.3</v>
          </cell>
          <cell r="D78">
            <v>61</v>
          </cell>
          <cell r="E78">
            <v>58.7</v>
          </cell>
          <cell r="F78" t="str">
            <v>1</v>
          </cell>
          <cell r="G78">
            <v>119</v>
          </cell>
          <cell r="H78">
            <v>191</v>
          </cell>
        </row>
        <row r="79">
          <cell r="A79" t="str">
            <v>9830635Y</v>
          </cell>
          <cell r="B79" t="str">
            <v>LP</v>
          </cell>
          <cell r="C79">
            <v>65.2</v>
          </cell>
          <cell r="D79">
            <v>61</v>
          </cell>
          <cell r="E79">
            <v>58.7</v>
          </cell>
          <cell r="F79" t="str">
            <v>1</v>
          </cell>
          <cell r="G79">
            <v>120</v>
          </cell>
          <cell r="H79">
            <v>184</v>
          </cell>
        </row>
        <row r="80">
          <cell r="A80" t="str">
            <v>9830693L</v>
          </cell>
          <cell r="B80" t="str">
            <v>LP</v>
          </cell>
          <cell r="C80">
            <v>57.9</v>
          </cell>
          <cell r="D80">
            <v>61</v>
          </cell>
          <cell r="E80">
            <v>58.7</v>
          </cell>
          <cell r="F80" t="str">
            <v>1</v>
          </cell>
          <cell r="G80">
            <v>139</v>
          </cell>
          <cell r="H80">
            <v>240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</sheetNames>
    <sheetDataSet>
      <sheetData sheetId="0">
        <row r="2">
          <cell r="A2" t="str">
            <v>9830004M</v>
          </cell>
          <cell r="B2" t="str">
            <v>CLG</v>
          </cell>
          <cell r="C2">
            <v>25.9</v>
          </cell>
          <cell r="D2">
            <v>15.7</v>
          </cell>
          <cell r="E2">
            <v>15.4</v>
          </cell>
          <cell r="F2" t="str">
            <v>1</v>
          </cell>
          <cell r="G2">
            <v>120</v>
          </cell>
          <cell r="H2">
            <v>464</v>
          </cell>
        </row>
        <row r="3">
          <cell r="A3" t="str">
            <v>9830007R</v>
          </cell>
          <cell r="B3" t="str">
            <v>CLG</v>
          </cell>
          <cell r="C3">
            <v>12.6</v>
          </cell>
          <cell r="D3">
            <v>15.7</v>
          </cell>
          <cell r="E3">
            <v>15.4</v>
          </cell>
          <cell r="F3" t="str">
            <v>1</v>
          </cell>
          <cell r="G3">
            <v>55</v>
          </cell>
          <cell r="H3">
            <v>436</v>
          </cell>
        </row>
        <row r="4">
          <cell r="A4" t="str">
            <v>9830008S</v>
          </cell>
          <cell r="B4" t="str">
            <v>CLG</v>
          </cell>
          <cell r="C4">
            <v>11.4</v>
          </cell>
          <cell r="D4">
            <v>15.7</v>
          </cell>
          <cell r="E4">
            <v>15.4</v>
          </cell>
          <cell r="F4" t="str">
            <v>1</v>
          </cell>
          <cell r="G4">
            <v>46</v>
          </cell>
          <cell r="H4">
            <v>404</v>
          </cell>
        </row>
        <row r="5">
          <cell r="A5" t="str">
            <v>9830009T</v>
          </cell>
          <cell r="B5" t="str">
            <v>CLG</v>
          </cell>
          <cell r="C5">
            <v>7.2</v>
          </cell>
          <cell r="D5">
            <v>15.7</v>
          </cell>
          <cell r="E5">
            <v>15.4</v>
          </cell>
          <cell r="F5" t="str">
            <v>1</v>
          </cell>
          <cell r="G5">
            <v>28</v>
          </cell>
          <cell r="H5">
            <v>388</v>
          </cell>
        </row>
        <row r="6">
          <cell r="A6" t="str">
            <v>9830010U</v>
          </cell>
          <cell r="B6" t="str">
            <v>CLG</v>
          </cell>
          <cell r="C6">
            <v>10.9</v>
          </cell>
          <cell r="D6">
            <v>15.7</v>
          </cell>
          <cell r="E6">
            <v>15.4</v>
          </cell>
          <cell r="F6" t="str">
            <v>1</v>
          </cell>
          <cell r="G6">
            <v>35</v>
          </cell>
          <cell r="H6">
            <v>321</v>
          </cell>
        </row>
        <row r="7">
          <cell r="A7" t="str">
            <v>9830259P</v>
          </cell>
          <cell r="B7" t="str">
            <v>CLG</v>
          </cell>
          <cell r="C7">
            <v>2.1</v>
          </cell>
          <cell r="D7">
            <v>14.4</v>
          </cell>
          <cell r="E7">
            <v>15.4</v>
          </cell>
          <cell r="F7" t="str">
            <v>2</v>
          </cell>
          <cell r="G7">
            <v>7</v>
          </cell>
          <cell r="H7">
            <v>332</v>
          </cell>
        </row>
        <row r="8">
          <cell r="A8" t="str">
            <v>9830260R</v>
          </cell>
          <cell r="B8" t="str">
            <v>CLG</v>
          </cell>
          <cell r="C8">
            <v>41.4</v>
          </cell>
          <cell r="D8">
            <v>14.4</v>
          </cell>
          <cell r="E8">
            <v>15.4</v>
          </cell>
          <cell r="F8" t="str">
            <v>2</v>
          </cell>
          <cell r="G8">
            <v>255</v>
          </cell>
          <cell r="H8">
            <v>616</v>
          </cell>
        </row>
        <row r="9">
          <cell r="A9" t="str">
            <v>9830263U</v>
          </cell>
          <cell r="B9" t="str">
            <v>CLG</v>
          </cell>
          <cell r="C9">
            <v>4.7</v>
          </cell>
          <cell r="D9">
            <v>14.4</v>
          </cell>
          <cell r="E9">
            <v>15.4</v>
          </cell>
          <cell r="F9" t="str">
            <v>2</v>
          </cell>
          <cell r="G9">
            <v>11</v>
          </cell>
          <cell r="H9">
            <v>234</v>
          </cell>
        </row>
        <row r="10">
          <cell r="A10" t="str">
            <v>9830264V</v>
          </cell>
          <cell r="B10" t="str">
            <v>CLG</v>
          </cell>
          <cell r="C10">
            <v>11.6</v>
          </cell>
          <cell r="D10">
            <v>14.4</v>
          </cell>
          <cell r="E10">
            <v>15.4</v>
          </cell>
          <cell r="F10" t="str">
            <v>2</v>
          </cell>
          <cell r="G10">
            <v>54</v>
          </cell>
          <cell r="H10">
            <v>465</v>
          </cell>
        </row>
        <row r="11">
          <cell r="A11" t="str">
            <v>9830265W</v>
          </cell>
          <cell r="B11" t="str">
            <v>CLG</v>
          </cell>
          <cell r="C11">
            <v>12.9</v>
          </cell>
          <cell r="D11">
            <v>14.4</v>
          </cell>
          <cell r="E11">
            <v>15.4</v>
          </cell>
          <cell r="F11" t="str">
            <v>2</v>
          </cell>
          <cell r="G11">
            <v>17</v>
          </cell>
          <cell r="H11">
            <v>132</v>
          </cell>
        </row>
        <row r="12">
          <cell r="A12" t="str">
            <v>9830266X</v>
          </cell>
          <cell r="B12" t="str">
            <v>CLG</v>
          </cell>
          <cell r="C12">
            <v>9.1</v>
          </cell>
          <cell r="D12">
            <v>14.4</v>
          </cell>
          <cell r="E12">
            <v>15.4</v>
          </cell>
          <cell r="F12" t="str">
            <v>2</v>
          </cell>
          <cell r="G12">
            <v>7</v>
          </cell>
          <cell r="H12">
            <v>77</v>
          </cell>
        </row>
        <row r="13">
          <cell r="A13" t="str">
            <v>9830277J</v>
          </cell>
          <cell r="B13" t="str">
            <v>CLG</v>
          </cell>
          <cell r="C13">
            <v>55.4</v>
          </cell>
          <cell r="D13">
            <v>15.7</v>
          </cell>
          <cell r="E13">
            <v>15.4</v>
          </cell>
          <cell r="F13" t="str">
            <v>1</v>
          </cell>
          <cell r="G13">
            <v>403</v>
          </cell>
          <cell r="H13">
            <v>728</v>
          </cell>
        </row>
        <row r="14">
          <cell r="A14" t="str">
            <v>9830278K</v>
          </cell>
          <cell r="B14" t="str">
            <v>CLG</v>
          </cell>
          <cell r="C14">
            <v>7.7</v>
          </cell>
          <cell r="D14">
            <v>15.7</v>
          </cell>
          <cell r="E14">
            <v>15.4</v>
          </cell>
          <cell r="F14" t="str">
            <v>1</v>
          </cell>
          <cell r="G14">
            <v>38</v>
          </cell>
          <cell r="H14">
            <v>491</v>
          </cell>
        </row>
        <row r="15">
          <cell r="A15" t="str">
            <v>9830295D</v>
          </cell>
          <cell r="B15" t="str">
            <v>CLG</v>
          </cell>
          <cell r="C15">
            <v>12</v>
          </cell>
          <cell r="D15">
            <v>14.4</v>
          </cell>
          <cell r="E15">
            <v>15.4</v>
          </cell>
          <cell r="F15" t="str">
            <v>2</v>
          </cell>
          <cell r="G15">
            <v>39</v>
          </cell>
          <cell r="H15">
            <v>326</v>
          </cell>
        </row>
        <row r="16">
          <cell r="A16" t="str">
            <v>9830297F</v>
          </cell>
          <cell r="B16" t="str">
            <v>CLG</v>
          </cell>
          <cell r="C16">
            <v>5.8</v>
          </cell>
          <cell r="D16">
            <v>14.4</v>
          </cell>
          <cell r="E16">
            <v>15.4</v>
          </cell>
          <cell r="F16" t="str">
            <v>2</v>
          </cell>
          <cell r="G16">
            <v>8</v>
          </cell>
          <cell r="H16">
            <v>137</v>
          </cell>
        </row>
        <row r="17">
          <cell r="A17" t="str">
            <v>9830298G</v>
          </cell>
          <cell r="B17" t="str">
            <v>CLG</v>
          </cell>
          <cell r="C17">
            <v>1.5</v>
          </cell>
          <cell r="D17">
            <v>14.4</v>
          </cell>
          <cell r="E17">
            <v>15.4</v>
          </cell>
          <cell r="F17" t="str">
            <v>2</v>
          </cell>
          <cell r="G17">
            <v>1</v>
          </cell>
          <cell r="H17">
            <v>66</v>
          </cell>
        </row>
        <row r="18">
          <cell r="A18" t="str">
            <v>9830313Y</v>
          </cell>
          <cell r="B18" t="str">
            <v>CLG</v>
          </cell>
          <cell r="C18">
            <v>6.5</v>
          </cell>
          <cell r="D18">
            <v>14.4</v>
          </cell>
          <cell r="E18">
            <v>15.4</v>
          </cell>
          <cell r="F18" t="str">
            <v>2</v>
          </cell>
          <cell r="G18">
            <v>3</v>
          </cell>
          <cell r="H18">
            <v>46</v>
          </cell>
        </row>
        <row r="19">
          <cell r="A19" t="str">
            <v>9830354T</v>
          </cell>
          <cell r="B19" t="str">
            <v>CLG</v>
          </cell>
          <cell r="C19">
            <v>8.9</v>
          </cell>
          <cell r="D19">
            <v>14.4</v>
          </cell>
          <cell r="E19">
            <v>15.4</v>
          </cell>
          <cell r="F19" t="str">
            <v>2</v>
          </cell>
          <cell r="G19">
            <v>11</v>
          </cell>
          <cell r="H19">
            <v>124</v>
          </cell>
        </row>
        <row r="20">
          <cell r="A20" t="str">
            <v>9830355U</v>
          </cell>
          <cell r="B20" t="str">
            <v>CLG</v>
          </cell>
          <cell r="C20">
            <v>2.6</v>
          </cell>
          <cell r="D20">
            <v>15.7</v>
          </cell>
          <cell r="E20">
            <v>15.4</v>
          </cell>
          <cell r="F20" t="str">
            <v>1</v>
          </cell>
          <cell r="G20">
            <v>2</v>
          </cell>
          <cell r="H20">
            <v>76</v>
          </cell>
        </row>
        <row r="21">
          <cell r="A21" t="str">
            <v>9830356V</v>
          </cell>
          <cell r="B21" t="str">
            <v>CLG</v>
          </cell>
          <cell r="C21">
            <v>26.4</v>
          </cell>
          <cell r="D21">
            <v>15.7</v>
          </cell>
          <cell r="E21">
            <v>15.4</v>
          </cell>
          <cell r="F21" t="str">
            <v>1</v>
          </cell>
          <cell r="G21">
            <v>170</v>
          </cell>
          <cell r="H21">
            <v>644</v>
          </cell>
        </row>
        <row r="22">
          <cell r="A22" t="str">
            <v>9830357W</v>
          </cell>
          <cell r="B22" t="str">
            <v>CLG</v>
          </cell>
          <cell r="C22">
            <v>6</v>
          </cell>
          <cell r="D22">
            <v>15.7</v>
          </cell>
          <cell r="E22">
            <v>15.4</v>
          </cell>
          <cell r="F22" t="str">
            <v>1</v>
          </cell>
          <cell r="G22">
            <v>17</v>
          </cell>
          <cell r="H22">
            <v>282</v>
          </cell>
        </row>
        <row r="23">
          <cell r="A23" t="str">
            <v>9830381X</v>
          </cell>
          <cell r="B23" t="str">
            <v>CLG</v>
          </cell>
          <cell r="C23">
            <v>17</v>
          </cell>
          <cell r="D23">
            <v>14.4</v>
          </cell>
          <cell r="E23">
            <v>15.4</v>
          </cell>
          <cell r="F23" t="str">
            <v>2</v>
          </cell>
          <cell r="G23">
            <v>29</v>
          </cell>
          <cell r="H23">
            <v>171</v>
          </cell>
        </row>
        <row r="24">
          <cell r="A24" t="str">
            <v>9830382Y</v>
          </cell>
          <cell r="B24" t="str">
            <v>CLG</v>
          </cell>
          <cell r="C24">
            <v>1</v>
          </cell>
          <cell r="D24">
            <v>14.4</v>
          </cell>
          <cell r="E24">
            <v>15.4</v>
          </cell>
          <cell r="F24" t="str">
            <v>2</v>
          </cell>
          <cell r="G24">
            <v>1</v>
          </cell>
          <cell r="H24">
            <v>98</v>
          </cell>
        </row>
        <row r="25">
          <cell r="A25" t="str">
            <v>9830384A</v>
          </cell>
          <cell r="B25" t="str">
            <v>CLG</v>
          </cell>
          <cell r="C25">
            <v>11.9</v>
          </cell>
          <cell r="D25">
            <v>15.7</v>
          </cell>
          <cell r="E25">
            <v>15.4</v>
          </cell>
          <cell r="F25" t="str">
            <v>1</v>
          </cell>
          <cell r="G25">
            <v>67</v>
          </cell>
          <cell r="H25">
            <v>561</v>
          </cell>
        </row>
        <row r="26">
          <cell r="A26" t="str">
            <v>9830392J</v>
          </cell>
          <cell r="B26" t="str">
            <v>CLG</v>
          </cell>
          <cell r="C26">
            <v>15.9</v>
          </cell>
          <cell r="D26">
            <v>14.4</v>
          </cell>
          <cell r="E26">
            <v>15.4</v>
          </cell>
          <cell r="F26" t="str">
            <v>2</v>
          </cell>
          <cell r="G26">
            <v>25</v>
          </cell>
          <cell r="H26">
            <v>157</v>
          </cell>
        </row>
        <row r="27">
          <cell r="A27" t="str">
            <v>9830400T</v>
          </cell>
          <cell r="B27" t="str">
            <v>CLG</v>
          </cell>
          <cell r="C27">
            <v>5.9</v>
          </cell>
          <cell r="D27">
            <v>14.4</v>
          </cell>
          <cell r="E27">
            <v>15.4</v>
          </cell>
          <cell r="F27" t="str">
            <v>2</v>
          </cell>
          <cell r="G27">
            <v>4</v>
          </cell>
          <cell r="H27">
            <v>68</v>
          </cell>
        </row>
        <row r="28">
          <cell r="A28" t="str">
            <v>9830414H</v>
          </cell>
          <cell r="B28" t="str">
            <v>CLG</v>
          </cell>
          <cell r="C28">
            <v>9.3000000000000007</v>
          </cell>
          <cell r="D28">
            <v>15.7</v>
          </cell>
          <cell r="E28">
            <v>15.4</v>
          </cell>
          <cell r="F28" t="str">
            <v>1</v>
          </cell>
          <cell r="G28">
            <v>14</v>
          </cell>
          <cell r="H28">
            <v>151</v>
          </cell>
        </row>
        <row r="29">
          <cell r="A29" t="str">
            <v>9830418M</v>
          </cell>
          <cell r="B29" t="str">
            <v>CLG</v>
          </cell>
          <cell r="C29">
            <v>5.2</v>
          </cell>
          <cell r="D29">
            <v>15.7</v>
          </cell>
          <cell r="E29">
            <v>15.4</v>
          </cell>
          <cell r="F29" t="str">
            <v>1</v>
          </cell>
          <cell r="G29">
            <v>9</v>
          </cell>
          <cell r="H29">
            <v>174</v>
          </cell>
        </row>
        <row r="30">
          <cell r="A30" t="str">
            <v>9830419N</v>
          </cell>
          <cell r="B30" t="str">
            <v>CLG</v>
          </cell>
          <cell r="C30">
            <v>3.8</v>
          </cell>
          <cell r="D30">
            <v>15.7</v>
          </cell>
          <cell r="E30">
            <v>15.4</v>
          </cell>
          <cell r="F30" t="str">
            <v>1</v>
          </cell>
          <cell r="G30">
            <v>11</v>
          </cell>
          <cell r="H30">
            <v>289</v>
          </cell>
        </row>
        <row r="31">
          <cell r="A31" t="str">
            <v>9830420P</v>
          </cell>
          <cell r="B31" t="str">
            <v>CLG</v>
          </cell>
          <cell r="C31">
            <v>20</v>
          </cell>
          <cell r="D31">
            <v>14.4</v>
          </cell>
          <cell r="E31">
            <v>15.4</v>
          </cell>
          <cell r="F31" t="str">
            <v>2</v>
          </cell>
          <cell r="G31">
            <v>19</v>
          </cell>
          <cell r="H31">
            <v>95</v>
          </cell>
        </row>
        <row r="32">
          <cell r="A32" t="str">
            <v>9830431B</v>
          </cell>
          <cell r="B32" t="str">
            <v>CLG</v>
          </cell>
          <cell r="C32">
            <v>4.0999999999999996</v>
          </cell>
          <cell r="D32">
            <v>14.4</v>
          </cell>
          <cell r="E32">
            <v>15.4</v>
          </cell>
          <cell r="F32" t="str">
            <v>2</v>
          </cell>
          <cell r="G32">
            <v>5</v>
          </cell>
          <cell r="H32">
            <v>122</v>
          </cell>
        </row>
        <row r="33">
          <cell r="A33" t="str">
            <v>9830432C</v>
          </cell>
          <cell r="B33" t="str">
            <v>CLG</v>
          </cell>
          <cell r="C33">
            <v>8.9</v>
          </cell>
          <cell r="D33">
            <v>14.4</v>
          </cell>
          <cell r="E33">
            <v>15.4</v>
          </cell>
          <cell r="F33" t="str">
            <v>2</v>
          </cell>
          <cell r="G33">
            <v>14</v>
          </cell>
          <cell r="H33">
            <v>158</v>
          </cell>
        </row>
        <row r="34">
          <cell r="A34" t="str">
            <v>9830447U</v>
          </cell>
          <cell r="B34" t="str">
            <v>CLG</v>
          </cell>
          <cell r="C34">
            <v>9.1</v>
          </cell>
          <cell r="D34">
            <v>14.4</v>
          </cell>
          <cell r="E34">
            <v>15.4</v>
          </cell>
          <cell r="F34" t="str">
            <v>2</v>
          </cell>
          <cell r="G34">
            <v>8</v>
          </cell>
          <cell r="H34">
            <v>88</v>
          </cell>
        </row>
        <row r="35">
          <cell r="A35" t="str">
            <v>9830472W</v>
          </cell>
          <cell r="B35" t="str">
            <v>CLG</v>
          </cell>
          <cell r="C35">
            <v>7.9</v>
          </cell>
          <cell r="D35">
            <v>14.4</v>
          </cell>
          <cell r="E35">
            <v>15.4</v>
          </cell>
          <cell r="F35" t="str">
            <v>2</v>
          </cell>
          <cell r="G35">
            <v>3</v>
          </cell>
          <cell r="H35">
            <v>38</v>
          </cell>
        </row>
        <row r="36">
          <cell r="A36" t="str">
            <v>9830474Y</v>
          </cell>
          <cell r="B36" t="str">
            <v>CLG</v>
          </cell>
          <cell r="C36">
            <v>10.9</v>
          </cell>
          <cell r="D36">
            <v>15.7</v>
          </cell>
          <cell r="E36">
            <v>15.4</v>
          </cell>
          <cell r="F36" t="str">
            <v>1</v>
          </cell>
          <cell r="G36">
            <v>64</v>
          </cell>
          <cell r="H36">
            <v>587</v>
          </cell>
        </row>
        <row r="37">
          <cell r="A37" t="str">
            <v>9830477B</v>
          </cell>
          <cell r="B37" t="str">
            <v>CLG</v>
          </cell>
          <cell r="C37">
            <v>4.7</v>
          </cell>
          <cell r="D37">
            <v>15.7</v>
          </cell>
          <cell r="E37">
            <v>15.4</v>
          </cell>
          <cell r="F37" t="str">
            <v>1</v>
          </cell>
          <cell r="G37">
            <v>4</v>
          </cell>
          <cell r="H37">
            <v>85</v>
          </cell>
        </row>
        <row r="38">
          <cell r="A38" t="str">
            <v>9830482G</v>
          </cell>
          <cell r="B38" t="str">
            <v>CLG</v>
          </cell>
          <cell r="C38">
            <v>2.9</v>
          </cell>
          <cell r="D38">
            <v>15.7</v>
          </cell>
          <cell r="E38">
            <v>15.4</v>
          </cell>
          <cell r="F38" t="str">
            <v>1</v>
          </cell>
          <cell r="G38">
            <v>5</v>
          </cell>
          <cell r="H38">
            <v>173</v>
          </cell>
        </row>
        <row r="39">
          <cell r="A39" t="str">
            <v>9830493U</v>
          </cell>
          <cell r="B39" t="str">
            <v>CLG</v>
          </cell>
          <cell r="C39">
            <v>8</v>
          </cell>
          <cell r="D39">
            <v>15.7</v>
          </cell>
          <cell r="E39">
            <v>15.4</v>
          </cell>
          <cell r="F39" t="str">
            <v>1</v>
          </cell>
          <cell r="G39">
            <v>12</v>
          </cell>
          <cell r="H39">
            <v>150</v>
          </cell>
        </row>
        <row r="40">
          <cell r="A40" t="str">
            <v>9830518W</v>
          </cell>
          <cell r="B40" t="str">
            <v>CLG</v>
          </cell>
          <cell r="C40">
            <v>3.7</v>
          </cell>
          <cell r="D40">
            <v>14.4</v>
          </cell>
          <cell r="E40">
            <v>15.4</v>
          </cell>
          <cell r="F40" t="str">
            <v>2</v>
          </cell>
          <cell r="G40">
            <v>3</v>
          </cell>
          <cell r="H40">
            <v>81</v>
          </cell>
        </row>
        <row r="41">
          <cell r="A41" t="str">
            <v>9830522A</v>
          </cell>
          <cell r="B41" t="str">
            <v>CLG</v>
          </cell>
          <cell r="C41">
            <v>2.5</v>
          </cell>
          <cell r="D41">
            <v>15.7</v>
          </cell>
          <cell r="E41">
            <v>15.4</v>
          </cell>
          <cell r="F41" t="str">
            <v>1</v>
          </cell>
          <cell r="G41">
            <v>4</v>
          </cell>
          <cell r="H41">
            <v>160</v>
          </cell>
        </row>
        <row r="42">
          <cell r="A42" t="str">
            <v>9830524C</v>
          </cell>
          <cell r="B42" t="str">
            <v>CLG</v>
          </cell>
          <cell r="C42">
            <v>3.6</v>
          </cell>
          <cell r="D42">
            <v>15.7</v>
          </cell>
          <cell r="E42">
            <v>15.4</v>
          </cell>
          <cell r="F42" t="str">
            <v>1</v>
          </cell>
          <cell r="G42">
            <v>12</v>
          </cell>
          <cell r="H42">
            <v>329</v>
          </cell>
        </row>
        <row r="43">
          <cell r="A43" t="str">
            <v>9830538T</v>
          </cell>
          <cell r="B43" t="str">
            <v>CLG</v>
          </cell>
          <cell r="C43">
            <v>15.2</v>
          </cell>
          <cell r="D43">
            <v>15.7</v>
          </cell>
          <cell r="E43">
            <v>15.4</v>
          </cell>
          <cell r="F43" t="str">
            <v>1</v>
          </cell>
          <cell r="G43">
            <v>81</v>
          </cell>
          <cell r="H43">
            <v>534</v>
          </cell>
        </row>
        <row r="44">
          <cell r="A44" t="str">
            <v>9830616C</v>
          </cell>
          <cell r="B44" t="str">
            <v>CLG</v>
          </cell>
          <cell r="C44">
            <v>18.5</v>
          </cell>
          <cell r="D44">
            <v>15.7</v>
          </cell>
          <cell r="E44">
            <v>15.4</v>
          </cell>
          <cell r="F44" t="str">
            <v>1</v>
          </cell>
          <cell r="G44">
            <v>75</v>
          </cell>
          <cell r="H44">
            <v>406</v>
          </cell>
        </row>
        <row r="45">
          <cell r="A45" t="str">
            <v>9830624L</v>
          </cell>
          <cell r="B45" t="str">
            <v>CLG</v>
          </cell>
          <cell r="C45">
            <v>13.7</v>
          </cell>
          <cell r="D45">
            <v>15.7</v>
          </cell>
          <cell r="E45">
            <v>15.4</v>
          </cell>
          <cell r="F45" t="str">
            <v>1</v>
          </cell>
          <cell r="G45">
            <v>65</v>
          </cell>
          <cell r="H45">
            <v>475</v>
          </cell>
        </row>
        <row r="46">
          <cell r="A46" t="str">
            <v>9830625M</v>
          </cell>
          <cell r="B46" t="str">
            <v>CLG</v>
          </cell>
          <cell r="C46">
            <v>6.6</v>
          </cell>
          <cell r="D46">
            <v>15.7</v>
          </cell>
          <cell r="E46">
            <v>15.4</v>
          </cell>
          <cell r="F46" t="str">
            <v>1</v>
          </cell>
          <cell r="G46">
            <v>44</v>
          </cell>
          <cell r="H46">
            <v>667</v>
          </cell>
        </row>
        <row r="47">
          <cell r="A47" t="str">
            <v>9830626N</v>
          </cell>
          <cell r="B47" t="str">
            <v>CLG</v>
          </cell>
          <cell r="C47">
            <v>9</v>
          </cell>
          <cell r="D47">
            <v>15.7</v>
          </cell>
          <cell r="E47">
            <v>15.4</v>
          </cell>
          <cell r="F47" t="str">
            <v>1</v>
          </cell>
          <cell r="G47">
            <v>29</v>
          </cell>
          <cell r="H47">
            <v>321</v>
          </cell>
        </row>
        <row r="48">
          <cell r="A48" t="str">
            <v>9830632V</v>
          </cell>
          <cell r="B48" t="str">
            <v>CLG</v>
          </cell>
          <cell r="C48">
            <v>10.199999999999999</v>
          </cell>
          <cell r="D48">
            <v>15.7</v>
          </cell>
          <cell r="E48">
            <v>15.4</v>
          </cell>
          <cell r="F48" t="str">
            <v>1</v>
          </cell>
          <cell r="G48">
            <v>12</v>
          </cell>
          <cell r="H48">
            <v>118</v>
          </cell>
        </row>
        <row r="49">
          <cell r="A49" t="str">
            <v>9830639C</v>
          </cell>
          <cell r="B49" t="str">
            <v>CLG</v>
          </cell>
          <cell r="C49">
            <v>14.5</v>
          </cell>
          <cell r="D49">
            <v>15.7</v>
          </cell>
          <cell r="E49">
            <v>15.4</v>
          </cell>
          <cell r="F49" t="str">
            <v>1</v>
          </cell>
          <cell r="G49">
            <v>12</v>
          </cell>
          <cell r="H49">
            <v>83</v>
          </cell>
        </row>
        <row r="50">
          <cell r="A50" t="str">
            <v>9830640D</v>
          </cell>
          <cell r="B50" t="str">
            <v>CLG</v>
          </cell>
          <cell r="C50">
            <v>14.2</v>
          </cell>
          <cell r="D50">
            <v>15.7</v>
          </cell>
          <cell r="E50">
            <v>15.4</v>
          </cell>
          <cell r="F50" t="str">
            <v>1</v>
          </cell>
          <cell r="G50">
            <v>89</v>
          </cell>
          <cell r="H50">
            <v>626</v>
          </cell>
        </row>
        <row r="51">
          <cell r="A51" t="str">
            <v>9830649N</v>
          </cell>
          <cell r="B51" t="str">
            <v>CLG</v>
          </cell>
          <cell r="C51">
            <v>35</v>
          </cell>
          <cell r="D51">
            <v>15.7</v>
          </cell>
          <cell r="E51">
            <v>15.4</v>
          </cell>
          <cell r="F51" t="str">
            <v>1</v>
          </cell>
          <cell r="G51">
            <v>151</v>
          </cell>
          <cell r="H51">
            <v>432</v>
          </cell>
        </row>
        <row r="52">
          <cell r="A52" t="str">
            <v>9830656W</v>
          </cell>
          <cell r="B52" t="str">
            <v>CLG</v>
          </cell>
          <cell r="C52">
            <v>7.9</v>
          </cell>
          <cell r="D52">
            <v>15.7</v>
          </cell>
          <cell r="E52">
            <v>15.4</v>
          </cell>
          <cell r="F52" t="str">
            <v>1</v>
          </cell>
          <cell r="G52">
            <v>46</v>
          </cell>
          <cell r="H52">
            <v>580</v>
          </cell>
        </row>
        <row r="53">
          <cell r="A53" t="str">
            <v>9830681Y</v>
          </cell>
          <cell r="B53" t="str">
            <v>CLG</v>
          </cell>
          <cell r="C53">
            <v>25</v>
          </cell>
          <cell r="D53">
            <v>15.7</v>
          </cell>
          <cell r="E53">
            <v>15.4</v>
          </cell>
          <cell r="F53" t="str">
            <v>1</v>
          </cell>
          <cell r="G53">
            <v>149</v>
          </cell>
          <cell r="H53">
            <v>595</v>
          </cell>
        </row>
        <row r="54">
          <cell r="A54" t="str">
            <v>9830691J</v>
          </cell>
          <cell r="B54" t="str">
            <v>CLG</v>
          </cell>
          <cell r="C54">
            <v>16.899999999999999</v>
          </cell>
          <cell r="D54">
            <v>15.7</v>
          </cell>
          <cell r="E54">
            <v>15.4</v>
          </cell>
          <cell r="F54" t="str">
            <v>1</v>
          </cell>
          <cell r="G54">
            <v>72</v>
          </cell>
          <cell r="H54">
            <v>427</v>
          </cell>
        </row>
        <row r="55">
          <cell r="A55" t="str">
            <v>9830698S</v>
          </cell>
          <cell r="B55" t="str">
            <v>CLG</v>
          </cell>
          <cell r="C55">
            <v>8</v>
          </cell>
          <cell r="D55">
            <v>15.7</v>
          </cell>
          <cell r="E55">
            <v>15.4</v>
          </cell>
          <cell r="F55" t="str">
            <v>1</v>
          </cell>
          <cell r="G55">
            <v>34</v>
          </cell>
          <cell r="H55">
            <v>427</v>
          </cell>
        </row>
        <row r="56">
          <cell r="A56" t="str">
            <v>9830002K</v>
          </cell>
          <cell r="B56" t="str">
            <v>LGT</v>
          </cell>
          <cell r="C56">
            <v>40.9</v>
          </cell>
          <cell r="D56">
            <v>24.7</v>
          </cell>
          <cell r="E56">
            <v>24.7</v>
          </cell>
          <cell r="F56" t="str">
            <v>1</v>
          </cell>
          <cell r="G56">
            <v>631</v>
          </cell>
          <cell r="H56">
            <v>1542</v>
          </cell>
        </row>
        <row r="57">
          <cell r="A57" t="str">
            <v>9830003L</v>
          </cell>
          <cell r="B57" t="str">
            <v>LGT</v>
          </cell>
          <cell r="C57">
            <v>20.399999999999999</v>
          </cell>
          <cell r="D57">
            <v>24.7</v>
          </cell>
          <cell r="E57">
            <v>24.7</v>
          </cell>
          <cell r="F57" t="str">
            <v>1</v>
          </cell>
          <cell r="G57">
            <v>235</v>
          </cell>
          <cell r="H57">
            <v>1150</v>
          </cell>
        </row>
        <row r="58">
          <cell r="A58" t="str">
            <v>9830261S</v>
          </cell>
          <cell r="B58" t="str">
            <v>LGT</v>
          </cell>
          <cell r="C58">
            <v>32.5</v>
          </cell>
          <cell r="D58">
            <v>24.7</v>
          </cell>
          <cell r="E58">
            <v>24.7</v>
          </cell>
          <cell r="F58" t="str">
            <v>2</v>
          </cell>
          <cell r="G58">
            <v>337</v>
          </cell>
          <cell r="H58">
            <v>1038</v>
          </cell>
        </row>
        <row r="59">
          <cell r="A59" t="str">
            <v>9830377T</v>
          </cell>
          <cell r="B59" t="str">
            <v>LGT</v>
          </cell>
          <cell r="C59">
            <v>9.1999999999999993</v>
          </cell>
          <cell r="D59">
            <v>24.7</v>
          </cell>
          <cell r="E59">
            <v>24.7</v>
          </cell>
          <cell r="F59" t="str">
            <v>2</v>
          </cell>
          <cell r="G59">
            <v>23</v>
          </cell>
          <cell r="H59">
            <v>251</v>
          </cell>
        </row>
        <row r="60">
          <cell r="A60" t="str">
            <v>9830483H</v>
          </cell>
          <cell r="B60" t="str">
            <v>LGT</v>
          </cell>
          <cell r="C60">
            <v>14.8</v>
          </cell>
          <cell r="D60">
            <v>24.7</v>
          </cell>
          <cell r="E60">
            <v>24.7</v>
          </cell>
          <cell r="F60" t="str">
            <v>1</v>
          </cell>
          <cell r="G60">
            <v>34</v>
          </cell>
          <cell r="H60">
            <v>230</v>
          </cell>
        </row>
        <row r="61">
          <cell r="A61" t="str">
            <v>9830504F</v>
          </cell>
          <cell r="B61" t="str">
            <v>LGT</v>
          </cell>
          <cell r="C61">
            <v>16.3</v>
          </cell>
          <cell r="D61">
            <v>24.7</v>
          </cell>
          <cell r="E61">
            <v>24.7</v>
          </cell>
          <cell r="F61" t="str">
            <v>2</v>
          </cell>
          <cell r="G61">
            <v>82</v>
          </cell>
          <cell r="H61">
            <v>503</v>
          </cell>
        </row>
        <row r="62">
          <cell r="A62" t="str">
            <v>9830507J</v>
          </cell>
          <cell r="B62" t="str">
            <v>LGT</v>
          </cell>
          <cell r="C62">
            <v>11.9</v>
          </cell>
          <cell r="D62">
            <v>24.7</v>
          </cell>
          <cell r="E62">
            <v>24.7</v>
          </cell>
          <cell r="F62" t="str">
            <v>1</v>
          </cell>
          <cell r="G62">
            <v>29</v>
          </cell>
          <cell r="H62">
            <v>243</v>
          </cell>
        </row>
        <row r="63">
          <cell r="A63" t="str">
            <v>9830557N</v>
          </cell>
          <cell r="B63" t="str">
            <v>LGT</v>
          </cell>
          <cell r="C63">
            <v>19.600000000000001</v>
          </cell>
          <cell r="D63">
            <v>24.7</v>
          </cell>
          <cell r="E63">
            <v>24.7</v>
          </cell>
          <cell r="F63" t="str">
            <v>1</v>
          </cell>
          <cell r="G63">
            <v>292</v>
          </cell>
          <cell r="H63">
            <v>1490</v>
          </cell>
        </row>
        <row r="64">
          <cell r="A64" t="str">
            <v>9830635Y</v>
          </cell>
          <cell r="B64" t="str">
            <v>LGT</v>
          </cell>
          <cell r="C64">
            <v>17.7</v>
          </cell>
          <cell r="D64">
            <v>24.7</v>
          </cell>
          <cell r="E64">
            <v>24.7</v>
          </cell>
          <cell r="F64" t="str">
            <v>1</v>
          </cell>
          <cell r="G64">
            <v>78</v>
          </cell>
          <cell r="H64">
            <v>440</v>
          </cell>
        </row>
        <row r="65">
          <cell r="A65" t="str">
            <v>9830693L</v>
          </cell>
          <cell r="B65" t="str">
            <v>LGT</v>
          </cell>
          <cell r="C65">
            <v>17.600000000000001</v>
          </cell>
          <cell r="D65">
            <v>24.7</v>
          </cell>
          <cell r="E65">
            <v>24.7</v>
          </cell>
          <cell r="F65" t="str">
            <v>1</v>
          </cell>
          <cell r="G65">
            <v>97</v>
          </cell>
          <cell r="H65">
            <v>550</v>
          </cell>
        </row>
        <row r="66">
          <cell r="A66" t="str">
            <v>9830003L</v>
          </cell>
          <cell r="B66" t="str">
            <v>LP</v>
          </cell>
          <cell r="C66">
            <v>7.2</v>
          </cell>
          <cell r="D66">
            <v>6</v>
          </cell>
          <cell r="E66">
            <v>7</v>
          </cell>
          <cell r="F66" t="str">
            <v>1</v>
          </cell>
          <cell r="G66">
            <v>35</v>
          </cell>
          <cell r="H66">
            <v>489</v>
          </cell>
        </row>
        <row r="67">
          <cell r="A67" t="str">
            <v>9830006P</v>
          </cell>
          <cell r="B67" t="str">
            <v>LP</v>
          </cell>
          <cell r="C67">
            <v>6.8</v>
          </cell>
          <cell r="D67">
            <v>6</v>
          </cell>
          <cell r="E67">
            <v>7</v>
          </cell>
          <cell r="F67" t="str">
            <v>1</v>
          </cell>
          <cell r="G67">
            <v>79</v>
          </cell>
          <cell r="H67">
            <v>1169</v>
          </cell>
        </row>
        <row r="68">
          <cell r="A68" t="str">
            <v>9830269A</v>
          </cell>
          <cell r="B68" t="str">
            <v>LP</v>
          </cell>
          <cell r="C68">
            <v>7.9</v>
          </cell>
          <cell r="D68">
            <v>8</v>
          </cell>
          <cell r="E68">
            <v>7</v>
          </cell>
          <cell r="F68" t="str">
            <v>2</v>
          </cell>
          <cell r="G68">
            <v>33</v>
          </cell>
          <cell r="H68">
            <v>420</v>
          </cell>
        </row>
        <row r="69">
          <cell r="A69" t="str">
            <v>9830270B</v>
          </cell>
          <cell r="B69" t="str">
            <v>LP</v>
          </cell>
          <cell r="C69">
            <v>7.6</v>
          </cell>
          <cell r="D69">
            <v>8</v>
          </cell>
          <cell r="E69">
            <v>7</v>
          </cell>
          <cell r="F69" t="str">
            <v>2</v>
          </cell>
          <cell r="G69">
            <v>34</v>
          </cell>
          <cell r="H69">
            <v>447</v>
          </cell>
        </row>
        <row r="70">
          <cell r="A70" t="str">
            <v>9830271C</v>
          </cell>
          <cell r="B70" t="str">
            <v>LP</v>
          </cell>
          <cell r="C70">
            <v>10.4</v>
          </cell>
          <cell r="D70">
            <v>8</v>
          </cell>
          <cell r="E70">
            <v>7</v>
          </cell>
          <cell r="F70" t="str">
            <v>2</v>
          </cell>
          <cell r="G70">
            <v>62</v>
          </cell>
          <cell r="H70">
            <v>597</v>
          </cell>
        </row>
        <row r="71">
          <cell r="A71" t="str">
            <v>9830272D</v>
          </cell>
          <cell r="B71" t="str">
            <v>LP</v>
          </cell>
          <cell r="C71">
            <v>7.7</v>
          </cell>
          <cell r="D71">
            <v>8</v>
          </cell>
          <cell r="E71">
            <v>7</v>
          </cell>
          <cell r="F71" t="str">
            <v>2</v>
          </cell>
          <cell r="G71">
            <v>26</v>
          </cell>
          <cell r="H71">
            <v>337</v>
          </cell>
        </row>
        <row r="72">
          <cell r="A72" t="str">
            <v>9830294C</v>
          </cell>
          <cell r="B72" t="str">
            <v>LP</v>
          </cell>
          <cell r="C72">
            <v>7.6</v>
          </cell>
          <cell r="D72">
            <v>8</v>
          </cell>
          <cell r="E72">
            <v>7</v>
          </cell>
          <cell r="F72" t="str">
            <v>2</v>
          </cell>
          <cell r="G72">
            <v>19</v>
          </cell>
          <cell r="H72">
            <v>251</v>
          </cell>
        </row>
        <row r="73">
          <cell r="A73" t="str">
            <v>9830306R</v>
          </cell>
          <cell r="B73" t="str">
            <v>LP</v>
          </cell>
          <cell r="C73">
            <v>4.2</v>
          </cell>
          <cell r="D73">
            <v>6</v>
          </cell>
          <cell r="E73">
            <v>7</v>
          </cell>
          <cell r="F73" t="str">
            <v>1</v>
          </cell>
          <cell r="G73">
            <v>13</v>
          </cell>
          <cell r="H73">
            <v>306</v>
          </cell>
        </row>
        <row r="74">
          <cell r="A74" t="str">
            <v>9830377T</v>
          </cell>
          <cell r="B74" t="str">
            <v>LP</v>
          </cell>
          <cell r="C74">
            <v>6.3</v>
          </cell>
          <cell r="D74">
            <v>8</v>
          </cell>
          <cell r="E74">
            <v>7</v>
          </cell>
          <cell r="F74" t="str">
            <v>2</v>
          </cell>
          <cell r="G74">
            <v>18</v>
          </cell>
          <cell r="H74">
            <v>284</v>
          </cell>
        </row>
        <row r="75">
          <cell r="A75" t="str">
            <v>9830401U</v>
          </cell>
          <cell r="B75" t="str">
            <v>LP</v>
          </cell>
          <cell r="C75">
            <v>8.1</v>
          </cell>
          <cell r="D75">
            <v>8</v>
          </cell>
          <cell r="E75">
            <v>7</v>
          </cell>
          <cell r="F75" t="str">
            <v>2</v>
          </cell>
          <cell r="G75">
            <v>22</v>
          </cell>
          <cell r="H75">
            <v>271</v>
          </cell>
        </row>
        <row r="76">
          <cell r="A76" t="str">
            <v>9830460H</v>
          </cell>
          <cell r="B76" t="str">
            <v>LP</v>
          </cell>
          <cell r="C76">
            <v>1.7</v>
          </cell>
          <cell r="D76">
            <v>6</v>
          </cell>
          <cell r="E76">
            <v>7</v>
          </cell>
          <cell r="F76" t="str">
            <v>1</v>
          </cell>
          <cell r="G76">
            <v>6</v>
          </cell>
          <cell r="H76">
            <v>359</v>
          </cell>
        </row>
        <row r="77">
          <cell r="A77" t="str">
            <v>9830483H</v>
          </cell>
          <cell r="B77" t="str">
            <v>LP</v>
          </cell>
          <cell r="C77">
            <v>3.7</v>
          </cell>
          <cell r="D77">
            <v>6</v>
          </cell>
          <cell r="E77">
            <v>7</v>
          </cell>
          <cell r="F77" t="str">
            <v>1</v>
          </cell>
          <cell r="G77">
            <v>7</v>
          </cell>
          <cell r="H77">
            <v>191</v>
          </cell>
        </row>
        <row r="78">
          <cell r="A78" t="str">
            <v>9830635Y</v>
          </cell>
          <cell r="B78" t="str">
            <v>LP</v>
          </cell>
          <cell r="C78">
            <v>7.1</v>
          </cell>
          <cell r="D78">
            <v>6</v>
          </cell>
          <cell r="E78">
            <v>7</v>
          </cell>
          <cell r="F78" t="str">
            <v>1</v>
          </cell>
          <cell r="G78">
            <v>13</v>
          </cell>
          <cell r="H78">
            <v>184</v>
          </cell>
        </row>
        <row r="79">
          <cell r="A79" t="str">
            <v>9830693L</v>
          </cell>
          <cell r="B79" t="str">
            <v>LP</v>
          </cell>
          <cell r="C79">
            <v>10</v>
          </cell>
          <cell r="D79">
            <v>6</v>
          </cell>
          <cell r="E79">
            <v>7</v>
          </cell>
          <cell r="F79" t="str">
            <v>1</v>
          </cell>
          <cell r="G79">
            <v>24</v>
          </cell>
          <cell r="H79">
            <v>240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</sheetNames>
    <sheetDataSet>
      <sheetData sheetId="0">
        <row r="2">
          <cell r="A2" t="str">
            <v>9830004M</v>
          </cell>
          <cell r="B2" t="str">
            <v>Collège</v>
          </cell>
          <cell r="C2">
            <v>111.8</v>
          </cell>
          <cell r="D2">
            <v>94.7</v>
          </cell>
          <cell r="E2">
            <v>94.5</v>
          </cell>
          <cell r="F2" t="str">
            <v>1</v>
          </cell>
          <cell r="G2">
            <v>2.2179489999999999</v>
          </cell>
        </row>
        <row r="3">
          <cell r="A3" t="str">
            <v>9830007R</v>
          </cell>
          <cell r="B3" t="str">
            <v>Collège</v>
          </cell>
          <cell r="C3">
            <v>87.1</v>
          </cell>
          <cell r="D3">
            <v>94.7</v>
          </cell>
          <cell r="E3">
            <v>94.5</v>
          </cell>
          <cell r="F3" t="str">
            <v>1</v>
          </cell>
          <cell r="G3">
            <v>-1.30742</v>
          </cell>
        </row>
        <row r="4">
          <cell r="A4" t="str">
            <v>9830008S</v>
          </cell>
          <cell r="B4" t="str">
            <v>Collège</v>
          </cell>
          <cell r="C4">
            <v>83.6</v>
          </cell>
          <cell r="D4">
            <v>94.7</v>
          </cell>
          <cell r="E4">
            <v>94.5</v>
          </cell>
          <cell r="F4" t="str">
            <v>1</v>
          </cell>
          <cell r="G4">
            <v>-1.9257949999999999</v>
          </cell>
        </row>
        <row r="5">
          <cell r="A5" t="str">
            <v>9830009T</v>
          </cell>
          <cell r="B5" t="str">
            <v>Collège</v>
          </cell>
          <cell r="C5">
            <v>85.6</v>
          </cell>
          <cell r="D5">
            <v>94.7</v>
          </cell>
          <cell r="E5">
            <v>94.5</v>
          </cell>
          <cell r="F5" t="str">
            <v>1</v>
          </cell>
          <cell r="G5">
            <v>-1.572438</v>
          </cell>
        </row>
        <row r="6">
          <cell r="A6" t="str">
            <v>9830010U</v>
          </cell>
          <cell r="B6" t="str">
            <v>Collège</v>
          </cell>
          <cell r="C6">
            <v>93.5</v>
          </cell>
          <cell r="D6">
            <v>94.7</v>
          </cell>
          <cell r="E6">
            <v>94.5</v>
          </cell>
          <cell r="F6" t="str">
            <v>1</v>
          </cell>
          <cell r="G6">
            <v>-0.176678</v>
          </cell>
        </row>
        <row r="7">
          <cell r="A7" t="str">
            <v>9830259P</v>
          </cell>
          <cell r="B7" t="str">
            <v>Collège</v>
          </cell>
          <cell r="C7">
            <v>86.9</v>
          </cell>
          <cell r="D7">
            <v>93.6</v>
          </cell>
          <cell r="E7">
            <v>94.5</v>
          </cell>
          <cell r="F7" t="str">
            <v>2</v>
          </cell>
          <cell r="G7">
            <v>-1.3427560000000001</v>
          </cell>
        </row>
        <row r="8">
          <cell r="A8" t="str">
            <v>9830260R</v>
          </cell>
          <cell r="B8" t="str">
            <v>Collège</v>
          </cell>
          <cell r="C8">
            <v>125.1</v>
          </cell>
          <cell r="D8">
            <v>93.6</v>
          </cell>
          <cell r="E8">
            <v>94.5</v>
          </cell>
          <cell r="F8" t="str">
            <v>2</v>
          </cell>
          <cell r="G8">
            <v>3.9230770000000001</v>
          </cell>
        </row>
        <row r="9">
          <cell r="A9" t="str">
            <v>9830263U</v>
          </cell>
          <cell r="B9" t="str">
            <v>Collège</v>
          </cell>
          <cell r="C9">
            <v>84.5</v>
          </cell>
          <cell r="D9">
            <v>93.6</v>
          </cell>
          <cell r="E9">
            <v>94.5</v>
          </cell>
          <cell r="F9" t="str">
            <v>2</v>
          </cell>
          <cell r="G9">
            <v>-1.7667839999999999</v>
          </cell>
        </row>
        <row r="10">
          <cell r="A10" t="str">
            <v>9830264V</v>
          </cell>
          <cell r="B10" t="str">
            <v>Collège</v>
          </cell>
          <cell r="C10">
            <v>92.1</v>
          </cell>
          <cell r="D10">
            <v>93.6</v>
          </cell>
          <cell r="E10">
            <v>94.5</v>
          </cell>
          <cell r="F10" t="str">
            <v>2</v>
          </cell>
          <cell r="G10">
            <v>-0.42402800000000002</v>
          </cell>
        </row>
        <row r="11">
          <cell r="A11" t="str">
            <v>9830265W</v>
          </cell>
          <cell r="B11" t="str">
            <v>Collège</v>
          </cell>
          <cell r="C11">
            <v>92.3</v>
          </cell>
          <cell r="D11">
            <v>93.6</v>
          </cell>
          <cell r="E11">
            <v>94.5</v>
          </cell>
          <cell r="F11" t="str">
            <v>2</v>
          </cell>
          <cell r="G11">
            <v>-0.38869300000000001</v>
          </cell>
        </row>
        <row r="12">
          <cell r="A12" t="str">
            <v>9830266X</v>
          </cell>
          <cell r="B12" t="str">
            <v>Collège</v>
          </cell>
          <cell r="C12">
            <v>79.5</v>
          </cell>
          <cell r="D12">
            <v>93.6</v>
          </cell>
          <cell r="E12">
            <v>94.5</v>
          </cell>
          <cell r="F12" t="str">
            <v>2</v>
          </cell>
          <cell r="G12">
            <v>-2.6501769999999998</v>
          </cell>
        </row>
        <row r="13">
          <cell r="A13" t="str">
            <v>9830277J</v>
          </cell>
          <cell r="B13" t="str">
            <v>Collège</v>
          </cell>
          <cell r="C13">
            <v>133.5</v>
          </cell>
          <cell r="D13">
            <v>94.7</v>
          </cell>
          <cell r="E13">
            <v>94.5</v>
          </cell>
          <cell r="F13" t="str">
            <v>1</v>
          </cell>
          <cell r="G13">
            <v>5</v>
          </cell>
        </row>
        <row r="14">
          <cell r="A14" t="str">
            <v>9830278K</v>
          </cell>
          <cell r="B14" t="str">
            <v>Collège</v>
          </cell>
          <cell r="C14">
            <v>87.6</v>
          </cell>
          <cell r="D14">
            <v>94.7</v>
          </cell>
          <cell r="E14">
            <v>94.5</v>
          </cell>
          <cell r="F14" t="str">
            <v>1</v>
          </cell>
          <cell r="G14">
            <v>-1.2190810000000001</v>
          </cell>
        </row>
        <row r="15">
          <cell r="A15" t="str">
            <v>9830295D</v>
          </cell>
          <cell r="B15" t="str">
            <v>Collège</v>
          </cell>
          <cell r="C15">
            <v>95.1</v>
          </cell>
          <cell r="D15">
            <v>93.6</v>
          </cell>
          <cell r="E15">
            <v>94.5</v>
          </cell>
          <cell r="F15" t="str">
            <v>2</v>
          </cell>
          <cell r="G15">
            <v>7.6923000000000005E-2</v>
          </cell>
        </row>
        <row r="16">
          <cell r="A16" t="str">
            <v>9830297F</v>
          </cell>
          <cell r="B16" t="str">
            <v>Collège</v>
          </cell>
          <cell r="C16">
            <v>76.5</v>
          </cell>
          <cell r="D16">
            <v>93.6</v>
          </cell>
          <cell r="E16">
            <v>94.5</v>
          </cell>
          <cell r="F16" t="str">
            <v>2</v>
          </cell>
          <cell r="G16">
            <v>-3.180212</v>
          </cell>
        </row>
        <row r="17">
          <cell r="A17" t="str">
            <v>9830298G</v>
          </cell>
          <cell r="B17" t="str">
            <v>Collège</v>
          </cell>
          <cell r="C17">
            <v>66.2</v>
          </cell>
          <cell r="D17">
            <v>93.6</v>
          </cell>
          <cell r="E17">
            <v>94.5</v>
          </cell>
          <cell r="F17" t="str">
            <v>2</v>
          </cell>
          <cell r="G17">
            <v>-5</v>
          </cell>
        </row>
        <row r="18">
          <cell r="A18" t="str">
            <v>9830313Y</v>
          </cell>
          <cell r="B18" t="str">
            <v>Collège</v>
          </cell>
          <cell r="C18">
            <v>76.7</v>
          </cell>
          <cell r="D18">
            <v>93.6</v>
          </cell>
          <cell r="E18">
            <v>94.5</v>
          </cell>
          <cell r="F18" t="str">
            <v>2</v>
          </cell>
          <cell r="G18">
            <v>-3.144876</v>
          </cell>
        </row>
        <row r="19">
          <cell r="A19" t="str">
            <v>9830354T</v>
          </cell>
          <cell r="B19" t="str">
            <v>Collège</v>
          </cell>
          <cell r="C19">
            <v>84.5</v>
          </cell>
          <cell r="D19">
            <v>93.6</v>
          </cell>
          <cell r="E19">
            <v>94.5</v>
          </cell>
          <cell r="F19" t="str">
            <v>2</v>
          </cell>
          <cell r="G19">
            <v>-1.7667839999999999</v>
          </cell>
        </row>
        <row r="20">
          <cell r="A20" t="str">
            <v>9830355U</v>
          </cell>
          <cell r="B20" t="str">
            <v>Collège</v>
          </cell>
          <cell r="C20">
            <v>71.400000000000006</v>
          </cell>
          <cell r="D20">
            <v>94.7</v>
          </cell>
          <cell r="E20">
            <v>94.5</v>
          </cell>
          <cell r="F20" t="str">
            <v>1</v>
          </cell>
          <cell r="G20">
            <v>-4.0812720000000002</v>
          </cell>
        </row>
        <row r="21">
          <cell r="A21" t="str">
            <v>9830356V</v>
          </cell>
          <cell r="B21" t="str">
            <v>Collège</v>
          </cell>
          <cell r="C21">
            <v>112.8</v>
          </cell>
          <cell r="D21">
            <v>94.7</v>
          </cell>
          <cell r="E21">
            <v>94.5</v>
          </cell>
          <cell r="F21" t="str">
            <v>1</v>
          </cell>
          <cell r="G21">
            <v>2.3461539999999999</v>
          </cell>
        </row>
        <row r="22">
          <cell r="A22" t="str">
            <v>9830357W</v>
          </cell>
          <cell r="B22" t="str">
            <v>Collège</v>
          </cell>
          <cell r="C22">
            <v>79.2</v>
          </cell>
          <cell r="D22">
            <v>94.7</v>
          </cell>
          <cell r="E22">
            <v>94.5</v>
          </cell>
          <cell r="F22" t="str">
            <v>1</v>
          </cell>
          <cell r="G22">
            <v>-2.7031800000000001</v>
          </cell>
        </row>
        <row r="23">
          <cell r="A23" t="str">
            <v>9830381X</v>
          </cell>
          <cell r="B23" t="str">
            <v>Collège</v>
          </cell>
          <cell r="C23">
            <v>100.2</v>
          </cell>
          <cell r="D23">
            <v>93.6</v>
          </cell>
          <cell r="E23">
            <v>94.5</v>
          </cell>
          <cell r="F23" t="str">
            <v>2</v>
          </cell>
          <cell r="G23">
            <v>0.730769</v>
          </cell>
        </row>
        <row r="24">
          <cell r="A24" t="str">
            <v>9830382Y</v>
          </cell>
          <cell r="B24" t="str">
            <v>Collège</v>
          </cell>
          <cell r="C24">
            <v>70.400000000000006</v>
          </cell>
          <cell r="D24">
            <v>93.6</v>
          </cell>
          <cell r="E24">
            <v>94.5</v>
          </cell>
          <cell r="F24" t="str">
            <v>2</v>
          </cell>
          <cell r="G24">
            <v>-4.2579510000000003</v>
          </cell>
        </row>
        <row r="25">
          <cell r="A25" t="str">
            <v>9830384A</v>
          </cell>
          <cell r="B25" t="str">
            <v>Collège</v>
          </cell>
          <cell r="C25">
            <v>91.1</v>
          </cell>
          <cell r="D25">
            <v>94.7</v>
          </cell>
          <cell r="E25">
            <v>94.5</v>
          </cell>
          <cell r="F25" t="str">
            <v>1</v>
          </cell>
          <cell r="G25">
            <v>-0.60070699999999999</v>
          </cell>
        </row>
        <row r="26">
          <cell r="A26" t="str">
            <v>9830392J</v>
          </cell>
          <cell r="B26" t="str">
            <v>Collège</v>
          </cell>
          <cell r="C26">
            <v>93.7</v>
          </cell>
          <cell r="D26">
            <v>93.6</v>
          </cell>
          <cell r="E26">
            <v>94.5</v>
          </cell>
          <cell r="F26" t="str">
            <v>2</v>
          </cell>
          <cell r="G26">
            <v>-0.141343</v>
          </cell>
        </row>
        <row r="27">
          <cell r="A27" t="str">
            <v>9830400T</v>
          </cell>
          <cell r="B27" t="str">
            <v>Collège</v>
          </cell>
          <cell r="C27">
            <v>80.400000000000006</v>
          </cell>
          <cell r="D27">
            <v>93.6</v>
          </cell>
          <cell r="E27">
            <v>94.5</v>
          </cell>
          <cell r="F27" t="str">
            <v>2</v>
          </cell>
          <cell r="G27">
            <v>-2.4911660000000002</v>
          </cell>
        </row>
        <row r="28">
          <cell r="A28" t="str">
            <v>9830414H</v>
          </cell>
          <cell r="B28" t="str">
            <v>Collège</v>
          </cell>
          <cell r="C28">
            <v>80</v>
          </cell>
          <cell r="D28">
            <v>94.7</v>
          </cell>
          <cell r="E28">
            <v>94.5</v>
          </cell>
          <cell r="F28" t="str">
            <v>1</v>
          </cell>
          <cell r="G28">
            <v>-2.5618370000000001</v>
          </cell>
        </row>
        <row r="29">
          <cell r="A29" t="str">
            <v>9830418M</v>
          </cell>
          <cell r="B29" t="str">
            <v>Collège</v>
          </cell>
          <cell r="C29">
            <v>75.7</v>
          </cell>
          <cell r="D29">
            <v>94.7</v>
          </cell>
          <cell r="E29">
            <v>94.5</v>
          </cell>
          <cell r="F29" t="str">
            <v>1</v>
          </cell>
          <cell r="G29">
            <v>-3.321555</v>
          </cell>
        </row>
        <row r="30">
          <cell r="A30" t="str">
            <v>9830419N</v>
          </cell>
          <cell r="B30" t="str">
            <v>Collège</v>
          </cell>
          <cell r="C30">
            <v>71.900000000000006</v>
          </cell>
          <cell r="D30">
            <v>94.7</v>
          </cell>
          <cell r="E30">
            <v>94.5</v>
          </cell>
          <cell r="F30" t="str">
            <v>1</v>
          </cell>
          <cell r="G30">
            <v>-3.9929329999999998</v>
          </cell>
        </row>
        <row r="31">
          <cell r="A31" t="str">
            <v>9830420P</v>
          </cell>
          <cell r="B31" t="str">
            <v>Collège</v>
          </cell>
          <cell r="C31">
            <v>103.4</v>
          </cell>
          <cell r="D31">
            <v>93.6</v>
          </cell>
          <cell r="E31">
            <v>94.5</v>
          </cell>
          <cell r="F31" t="str">
            <v>2</v>
          </cell>
          <cell r="G31">
            <v>1.1410260000000001</v>
          </cell>
        </row>
        <row r="32">
          <cell r="A32" t="str">
            <v>9830431B</v>
          </cell>
          <cell r="B32" t="str">
            <v>Collège</v>
          </cell>
          <cell r="C32">
            <v>73.3</v>
          </cell>
          <cell r="D32">
            <v>93.6</v>
          </cell>
          <cell r="E32">
            <v>94.5</v>
          </cell>
          <cell r="F32" t="str">
            <v>2</v>
          </cell>
          <cell r="G32">
            <v>-3.7455829999999999</v>
          </cell>
        </row>
        <row r="33">
          <cell r="A33" t="str">
            <v>9830432C</v>
          </cell>
          <cell r="B33" t="str">
            <v>Collège</v>
          </cell>
          <cell r="C33">
            <v>80.2</v>
          </cell>
          <cell r="D33">
            <v>93.6</v>
          </cell>
          <cell r="E33">
            <v>94.5</v>
          </cell>
          <cell r="F33" t="str">
            <v>2</v>
          </cell>
          <cell r="G33">
            <v>-2.5265019999999998</v>
          </cell>
        </row>
        <row r="34">
          <cell r="A34" t="str">
            <v>9830447U</v>
          </cell>
          <cell r="B34" t="str">
            <v>Collège</v>
          </cell>
          <cell r="C34">
            <v>84</v>
          </cell>
          <cell r="D34">
            <v>93.6</v>
          </cell>
          <cell r="E34">
            <v>94.5</v>
          </cell>
          <cell r="F34" t="str">
            <v>2</v>
          </cell>
          <cell r="G34">
            <v>-1.855124</v>
          </cell>
        </row>
        <row r="35">
          <cell r="A35" t="str">
            <v>9830472W</v>
          </cell>
          <cell r="B35" t="str">
            <v>Collège</v>
          </cell>
          <cell r="C35">
            <v>90.7</v>
          </cell>
          <cell r="D35">
            <v>93.6</v>
          </cell>
          <cell r="E35">
            <v>94.5</v>
          </cell>
          <cell r="F35" t="str">
            <v>2</v>
          </cell>
          <cell r="G35">
            <v>-0.67137800000000003</v>
          </cell>
        </row>
        <row r="36">
          <cell r="A36" t="str">
            <v>9830474Y</v>
          </cell>
          <cell r="B36" t="str">
            <v>Collège</v>
          </cell>
          <cell r="C36">
            <v>87.2</v>
          </cell>
          <cell r="D36">
            <v>94.7</v>
          </cell>
          <cell r="E36">
            <v>94.5</v>
          </cell>
          <cell r="F36" t="str">
            <v>1</v>
          </cell>
          <cell r="G36">
            <v>-1.2897529999999999</v>
          </cell>
        </row>
        <row r="37">
          <cell r="A37" t="str">
            <v>9830477B</v>
          </cell>
          <cell r="B37" t="str">
            <v>Collège</v>
          </cell>
          <cell r="C37">
            <v>73.8</v>
          </cell>
          <cell r="D37">
            <v>94.7</v>
          </cell>
          <cell r="E37">
            <v>94.5</v>
          </cell>
          <cell r="F37" t="str">
            <v>1</v>
          </cell>
          <cell r="G37">
            <v>-3.6572439999999999</v>
          </cell>
        </row>
        <row r="38">
          <cell r="A38" t="str">
            <v>9830482G</v>
          </cell>
          <cell r="B38" t="str">
            <v>Collège</v>
          </cell>
          <cell r="C38">
            <v>72.8</v>
          </cell>
          <cell r="D38">
            <v>94.7</v>
          </cell>
          <cell r="E38">
            <v>94.5</v>
          </cell>
          <cell r="F38" t="str">
            <v>1</v>
          </cell>
          <cell r="G38">
            <v>-3.8339219999999998</v>
          </cell>
        </row>
        <row r="39">
          <cell r="A39" t="str">
            <v>9830493U</v>
          </cell>
          <cell r="B39" t="str">
            <v>Collège</v>
          </cell>
          <cell r="C39">
            <v>78.599999999999994</v>
          </cell>
          <cell r="D39">
            <v>94.7</v>
          </cell>
          <cell r="E39">
            <v>94.5</v>
          </cell>
          <cell r="F39" t="str">
            <v>1</v>
          </cell>
          <cell r="G39">
            <v>-2.8091870000000001</v>
          </cell>
        </row>
        <row r="40">
          <cell r="A40" t="str">
            <v>9830518W</v>
          </cell>
          <cell r="B40" t="str">
            <v>Collège</v>
          </cell>
          <cell r="C40">
            <v>78.400000000000006</v>
          </cell>
          <cell r="D40">
            <v>93.6</v>
          </cell>
          <cell r="E40">
            <v>94.5</v>
          </cell>
          <cell r="F40" t="str">
            <v>2</v>
          </cell>
          <cell r="G40">
            <v>-2.8445230000000001</v>
          </cell>
        </row>
        <row r="41">
          <cell r="A41" t="str">
            <v>9830522A</v>
          </cell>
          <cell r="B41" t="str">
            <v>Collège</v>
          </cell>
          <cell r="C41">
            <v>75.3</v>
          </cell>
          <cell r="D41">
            <v>94.7</v>
          </cell>
          <cell r="E41">
            <v>94.5</v>
          </cell>
          <cell r="F41" t="str">
            <v>1</v>
          </cell>
          <cell r="G41">
            <v>-3.392226</v>
          </cell>
        </row>
        <row r="42">
          <cell r="A42" t="str">
            <v>9830524C</v>
          </cell>
          <cell r="B42" t="str">
            <v>Collège</v>
          </cell>
          <cell r="C42">
            <v>78.7</v>
          </cell>
          <cell r="D42">
            <v>94.7</v>
          </cell>
          <cell r="E42">
            <v>94.5</v>
          </cell>
          <cell r="F42" t="str">
            <v>1</v>
          </cell>
          <cell r="G42">
            <v>-2.7915190000000001</v>
          </cell>
        </row>
        <row r="43">
          <cell r="A43" t="str">
            <v>9830538T</v>
          </cell>
          <cell r="B43" t="str">
            <v>Collège</v>
          </cell>
          <cell r="C43">
            <v>100.5</v>
          </cell>
          <cell r="D43">
            <v>94.7</v>
          </cell>
          <cell r="E43">
            <v>94.5</v>
          </cell>
          <cell r="F43" t="str">
            <v>1</v>
          </cell>
          <cell r="G43">
            <v>0.769231</v>
          </cell>
        </row>
        <row r="44">
          <cell r="A44" t="str">
            <v>9830616C</v>
          </cell>
          <cell r="B44" t="str">
            <v>Collège</v>
          </cell>
          <cell r="C44">
            <v>90.1</v>
          </cell>
          <cell r="D44">
            <v>94.7</v>
          </cell>
          <cell r="E44">
            <v>94.5</v>
          </cell>
          <cell r="F44" t="str">
            <v>1</v>
          </cell>
          <cell r="G44">
            <v>-0.77738499999999999</v>
          </cell>
        </row>
        <row r="45">
          <cell r="A45" t="str">
            <v>9830624L</v>
          </cell>
          <cell r="B45" t="str">
            <v>Collège</v>
          </cell>
          <cell r="C45">
            <v>92.4</v>
          </cell>
          <cell r="D45">
            <v>94.7</v>
          </cell>
          <cell r="E45">
            <v>94.5</v>
          </cell>
          <cell r="F45" t="str">
            <v>1</v>
          </cell>
          <cell r="G45">
            <v>-0.37102499999999999</v>
          </cell>
        </row>
        <row r="46">
          <cell r="A46" t="str">
            <v>9830625M</v>
          </cell>
          <cell r="B46" t="str">
            <v>Collège</v>
          </cell>
          <cell r="C46">
            <v>81.3</v>
          </cell>
          <cell r="D46">
            <v>94.7</v>
          </cell>
          <cell r="E46">
            <v>94.5</v>
          </cell>
          <cell r="F46" t="str">
            <v>1</v>
          </cell>
          <cell r="G46">
            <v>-2.3321550000000002</v>
          </cell>
        </row>
        <row r="47">
          <cell r="A47" t="str">
            <v>9830626N</v>
          </cell>
          <cell r="B47" t="str">
            <v>Collège</v>
          </cell>
          <cell r="C47">
            <v>99.6</v>
          </cell>
          <cell r="D47">
            <v>94.7</v>
          </cell>
          <cell r="E47">
            <v>94.5</v>
          </cell>
          <cell r="F47" t="str">
            <v>1</v>
          </cell>
          <cell r="G47">
            <v>0.65384600000000004</v>
          </cell>
        </row>
        <row r="48">
          <cell r="A48" t="str">
            <v>9830632V</v>
          </cell>
          <cell r="B48" t="str">
            <v>Collège</v>
          </cell>
          <cell r="C48">
            <v>79.599999999999994</v>
          </cell>
          <cell r="D48">
            <v>94.7</v>
          </cell>
          <cell r="E48">
            <v>94.5</v>
          </cell>
          <cell r="F48" t="str">
            <v>1</v>
          </cell>
          <cell r="G48">
            <v>-2.6325090000000002</v>
          </cell>
        </row>
        <row r="49">
          <cell r="A49" t="str">
            <v>9830639C</v>
          </cell>
          <cell r="B49" t="str">
            <v>Collège</v>
          </cell>
          <cell r="C49">
            <v>84.6</v>
          </cell>
          <cell r="D49">
            <v>94.7</v>
          </cell>
          <cell r="E49">
            <v>94.5</v>
          </cell>
          <cell r="F49" t="str">
            <v>1</v>
          </cell>
          <cell r="G49">
            <v>-1.749117</v>
          </cell>
        </row>
        <row r="50">
          <cell r="A50" t="str">
            <v>9830640D</v>
          </cell>
          <cell r="B50" t="str">
            <v>Collège</v>
          </cell>
          <cell r="C50">
            <v>97.5</v>
          </cell>
          <cell r="D50">
            <v>94.7</v>
          </cell>
          <cell r="E50">
            <v>94.5</v>
          </cell>
          <cell r="F50" t="str">
            <v>1</v>
          </cell>
          <cell r="G50">
            <v>0.38461499999999998</v>
          </cell>
        </row>
        <row r="51">
          <cell r="A51" t="str">
            <v>9830649N</v>
          </cell>
          <cell r="B51" t="str">
            <v>Collège</v>
          </cell>
          <cell r="C51">
            <v>114</v>
          </cell>
          <cell r="D51">
            <v>94.7</v>
          </cell>
          <cell r="E51">
            <v>94.5</v>
          </cell>
          <cell r="F51" t="str">
            <v>1</v>
          </cell>
          <cell r="G51">
            <v>2.5</v>
          </cell>
        </row>
        <row r="52">
          <cell r="A52" t="str">
            <v>9830656W</v>
          </cell>
          <cell r="B52" t="str">
            <v>Collège</v>
          </cell>
          <cell r="C52">
            <v>87.6</v>
          </cell>
          <cell r="D52">
            <v>94.7</v>
          </cell>
          <cell r="E52">
            <v>94.5</v>
          </cell>
          <cell r="F52" t="str">
            <v>1</v>
          </cell>
          <cell r="G52">
            <v>-1.2190810000000001</v>
          </cell>
        </row>
        <row r="53">
          <cell r="A53" t="str">
            <v>9830681Y</v>
          </cell>
          <cell r="B53" t="str">
            <v>Collège</v>
          </cell>
          <cell r="C53">
            <v>108.7</v>
          </cell>
          <cell r="D53">
            <v>94.7</v>
          </cell>
          <cell r="E53">
            <v>94.5</v>
          </cell>
          <cell r="F53" t="str">
            <v>1</v>
          </cell>
          <cell r="G53">
            <v>1.820513</v>
          </cell>
        </row>
        <row r="54">
          <cell r="A54" t="str">
            <v>9830691J</v>
          </cell>
          <cell r="B54" t="str">
            <v>Collège</v>
          </cell>
          <cell r="C54">
            <v>100.9</v>
          </cell>
          <cell r="D54">
            <v>94.7</v>
          </cell>
          <cell r="E54">
            <v>94.5</v>
          </cell>
          <cell r="F54" t="str">
            <v>1</v>
          </cell>
          <cell r="G54">
            <v>0.82051300000000005</v>
          </cell>
        </row>
        <row r="55">
          <cell r="A55" t="str">
            <v>9830698S</v>
          </cell>
          <cell r="B55" t="str">
            <v>Collège</v>
          </cell>
          <cell r="C55">
            <v>87.1</v>
          </cell>
          <cell r="D55">
            <v>94.7</v>
          </cell>
          <cell r="E55">
            <v>94.5</v>
          </cell>
          <cell r="F55" t="str">
            <v>1</v>
          </cell>
          <cell r="G55">
            <v>-1.30742</v>
          </cell>
        </row>
        <row r="56">
          <cell r="A56" t="str">
            <v>9830002K</v>
          </cell>
          <cell r="B56" t="str">
            <v>Voie GT</v>
          </cell>
          <cell r="C56">
            <v>129.5</v>
          </cell>
          <cell r="D56">
            <v>106.8</v>
          </cell>
          <cell r="E56">
            <v>108.2</v>
          </cell>
          <cell r="F56" t="str">
            <v>1</v>
          </cell>
          <cell r="G56">
            <v>5</v>
          </cell>
        </row>
        <row r="57">
          <cell r="A57" t="str">
            <v>9830003L</v>
          </cell>
          <cell r="B57" t="str">
            <v>Voie GT</v>
          </cell>
          <cell r="C57">
            <v>94.3</v>
          </cell>
          <cell r="D57">
            <v>106.8</v>
          </cell>
          <cell r="E57">
            <v>108.2</v>
          </cell>
          <cell r="F57" t="str">
            <v>1</v>
          </cell>
          <cell r="G57">
            <v>-3.6010360000000001</v>
          </cell>
        </row>
        <row r="58">
          <cell r="A58" t="str">
            <v>9830006P</v>
          </cell>
          <cell r="B58" t="str">
            <v>Voie GT</v>
          </cell>
          <cell r="C58">
            <v>89.5</v>
          </cell>
          <cell r="D58">
            <v>106.8</v>
          </cell>
          <cell r="E58">
            <v>108.2</v>
          </cell>
          <cell r="F58" t="str">
            <v>1</v>
          </cell>
          <cell r="G58">
            <v>-4.8445600000000004</v>
          </cell>
        </row>
        <row r="59">
          <cell r="A59" t="str">
            <v>9830261S</v>
          </cell>
          <cell r="B59" t="str">
            <v>Voie GT</v>
          </cell>
          <cell r="C59">
            <v>123.2</v>
          </cell>
          <cell r="D59">
            <v>111.9</v>
          </cell>
          <cell r="E59">
            <v>108.2</v>
          </cell>
          <cell r="F59" t="str">
            <v>2</v>
          </cell>
          <cell r="G59">
            <v>3.5211269999999999</v>
          </cell>
        </row>
        <row r="60">
          <cell r="A60" t="str">
            <v>9830377T</v>
          </cell>
          <cell r="B60" t="str">
            <v>Voie GT</v>
          </cell>
          <cell r="C60">
            <v>95.6</v>
          </cell>
          <cell r="D60">
            <v>111.9</v>
          </cell>
          <cell r="E60">
            <v>108.2</v>
          </cell>
          <cell r="F60" t="str">
            <v>2</v>
          </cell>
          <cell r="G60">
            <v>-3.264249</v>
          </cell>
        </row>
        <row r="61">
          <cell r="A61" t="str">
            <v>9830483H</v>
          </cell>
          <cell r="B61" t="str">
            <v>Voie GT</v>
          </cell>
          <cell r="C61">
            <v>90.8</v>
          </cell>
          <cell r="D61">
            <v>106.8</v>
          </cell>
          <cell r="E61">
            <v>108.2</v>
          </cell>
          <cell r="F61" t="str">
            <v>1</v>
          </cell>
          <cell r="G61">
            <v>-4.5077720000000001</v>
          </cell>
        </row>
        <row r="62">
          <cell r="A62" t="str">
            <v>9830504F</v>
          </cell>
          <cell r="B62" t="str">
            <v>Voie GT</v>
          </cell>
          <cell r="C62">
            <v>98.5</v>
          </cell>
          <cell r="D62">
            <v>111.9</v>
          </cell>
          <cell r="E62">
            <v>108.2</v>
          </cell>
          <cell r="F62" t="str">
            <v>2</v>
          </cell>
          <cell r="G62">
            <v>-2.512953</v>
          </cell>
        </row>
        <row r="63">
          <cell r="A63" t="str">
            <v>9830507J</v>
          </cell>
          <cell r="B63" t="str">
            <v>Voie GT</v>
          </cell>
          <cell r="C63">
            <v>88.9</v>
          </cell>
          <cell r="D63">
            <v>106.8</v>
          </cell>
          <cell r="E63">
            <v>108.2</v>
          </cell>
          <cell r="F63" t="str">
            <v>1</v>
          </cell>
          <cell r="G63">
            <v>-5</v>
          </cell>
        </row>
        <row r="64">
          <cell r="A64" t="str">
            <v>9830557N</v>
          </cell>
          <cell r="B64" t="str">
            <v>Voie GT</v>
          </cell>
          <cell r="C64">
            <v>103.9</v>
          </cell>
          <cell r="D64">
            <v>106.8</v>
          </cell>
          <cell r="E64">
            <v>108.2</v>
          </cell>
          <cell r="F64" t="str">
            <v>1</v>
          </cell>
          <cell r="G64">
            <v>-1.11399</v>
          </cell>
        </row>
        <row r="65">
          <cell r="A65" t="str">
            <v>9830635Y</v>
          </cell>
          <cell r="B65" t="str">
            <v>Voie GT</v>
          </cell>
          <cell r="C65">
            <v>99.9</v>
          </cell>
          <cell r="D65">
            <v>106.8</v>
          </cell>
          <cell r="E65">
            <v>108.2</v>
          </cell>
          <cell r="F65" t="str">
            <v>1</v>
          </cell>
          <cell r="G65">
            <v>-2.1502590000000001</v>
          </cell>
        </row>
        <row r="66">
          <cell r="A66" t="str">
            <v>9830693L</v>
          </cell>
          <cell r="B66" t="str">
            <v>Voie GT</v>
          </cell>
          <cell r="C66">
            <v>99.9</v>
          </cell>
          <cell r="D66">
            <v>106.8</v>
          </cell>
          <cell r="E66">
            <v>108.2</v>
          </cell>
          <cell r="F66" t="str">
            <v>1</v>
          </cell>
          <cell r="G66">
            <v>-2.1502590000000001</v>
          </cell>
        </row>
        <row r="67">
          <cell r="A67" t="str">
            <v>9830003L</v>
          </cell>
          <cell r="B67" t="str">
            <v>Voie pro</v>
          </cell>
          <cell r="C67">
            <v>87.4</v>
          </cell>
          <cell r="D67">
            <v>80.5</v>
          </cell>
          <cell r="E67">
            <v>83</v>
          </cell>
          <cell r="F67" t="str">
            <v>1</v>
          </cell>
          <cell r="G67">
            <v>2.8947370000000001</v>
          </cell>
        </row>
        <row r="68">
          <cell r="A68" t="str">
            <v>9830006P</v>
          </cell>
          <cell r="B68" t="str">
            <v>Voie pro</v>
          </cell>
          <cell r="C68">
            <v>82.9</v>
          </cell>
          <cell r="D68">
            <v>80.5</v>
          </cell>
          <cell r="E68">
            <v>83</v>
          </cell>
          <cell r="F68" t="str">
            <v>1</v>
          </cell>
          <cell r="G68">
            <v>-4.1321999999999998E-2</v>
          </cell>
        </row>
        <row r="69">
          <cell r="A69" t="str">
            <v>9830007R</v>
          </cell>
          <cell r="B69" t="str">
            <v>Voie pro</v>
          </cell>
          <cell r="C69">
            <v>71.5</v>
          </cell>
          <cell r="D69">
            <v>80.5</v>
          </cell>
          <cell r="E69">
            <v>83</v>
          </cell>
          <cell r="F69" t="str">
            <v>1</v>
          </cell>
          <cell r="G69">
            <v>-4.7520660000000001</v>
          </cell>
        </row>
        <row r="70">
          <cell r="A70" t="str">
            <v>9830009T</v>
          </cell>
          <cell r="B70" t="str">
            <v>Voie pro</v>
          </cell>
          <cell r="C70">
            <v>73.400000000000006</v>
          </cell>
          <cell r="D70">
            <v>80.5</v>
          </cell>
          <cell r="E70">
            <v>83</v>
          </cell>
          <cell r="F70" t="str">
            <v>1</v>
          </cell>
          <cell r="G70">
            <v>-3.966942</v>
          </cell>
        </row>
        <row r="71">
          <cell r="A71" t="str">
            <v>9830269A</v>
          </cell>
          <cell r="B71" t="str">
            <v>Voie pro</v>
          </cell>
          <cell r="C71">
            <v>90.6</v>
          </cell>
          <cell r="D71">
            <v>85.9</v>
          </cell>
          <cell r="E71">
            <v>83</v>
          </cell>
          <cell r="F71" t="str">
            <v>2</v>
          </cell>
          <cell r="G71">
            <v>5</v>
          </cell>
        </row>
        <row r="72">
          <cell r="A72" t="str">
            <v>9830270B</v>
          </cell>
          <cell r="B72" t="str">
            <v>Voie pro</v>
          </cell>
          <cell r="C72">
            <v>86.1</v>
          </cell>
          <cell r="D72">
            <v>85.9</v>
          </cell>
          <cell r="E72">
            <v>83</v>
          </cell>
          <cell r="F72" t="str">
            <v>2</v>
          </cell>
          <cell r="G72">
            <v>2.0394739999999998</v>
          </cell>
        </row>
        <row r="73">
          <cell r="A73" t="str">
            <v>9830271C</v>
          </cell>
          <cell r="B73" t="str">
            <v>Voie pro</v>
          </cell>
          <cell r="C73">
            <v>88</v>
          </cell>
          <cell r="D73">
            <v>85.9</v>
          </cell>
          <cell r="E73">
            <v>83</v>
          </cell>
          <cell r="F73" t="str">
            <v>2</v>
          </cell>
          <cell r="G73">
            <v>3.2894739999999998</v>
          </cell>
        </row>
        <row r="74">
          <cell r="A74" t="str">
            <v>9830272D</v>
          </cell>
          <cell r="B74" t="str">
            <v>Voie pro</v>
          </cell>
          <cell r="C74">
            <v>80.900000000000006</v>
          </cell>
          <cell r="D74">
            <v>85.9</v>
          </cell>
          <cell r="E74">
            <v>83</v>
          </cell>
          <cell r="F74" t="str">
            <v>2</v>
          </cell>
          <cell r="G74">
            <v>-0.86776900000000001</v>
          </cell>
        </row>
        <row r="75">
          <cell r="A75" t="str">
            <v>9830273E</v>
          </cell>
          <cell r="B75" t="str">
            <v>Voie pro</v>
          </cell>
          <cell r="C75">
            <v>73.099999999999994</v>
          </cell>
          <cell r="D75">
            <v>85.9</v>
          </cell>
          <cell r="E75">
            <v>83</v>
          </cell>
          <cell r="F75" t="str">
            <v>2</v>
          </cell>
          <cell r="G75">
            <v>-4.0909089999999999</v>
          </cell>
        </row>
        <row r="76">
          <cell r="A76" t="str">
            <v>9830294C</v>
          </cell>
          <cell r="B76" t="str">
            <v>Voie pro</v>
          </cell>
          <cell r="C76">
            <v>84.3</v>
          </cell>
          <cell r="D76">
            <v>85.9</v>
          </cell>
          <cell r="E76">
            <v>83</v>
          </cell>
          <cell r="F76" t="str">
            <v>2</v>
          </cell>
          <cell r="G76">
            <v>0.855263</v>
          </cell>
        </row>
        <row r="77">
          <cell r="A77" t="str">
            <v>9830306R</v>
          </cell>
          <cell r="B77" t="str">
            <v>Voie pro</v>
          </cell>
          <cell r="C77">
            <v>76.400000000000006</v>
          </cell>
          <cell r="D77">
            <v>80.5</v>
          </cell>
          <cell r="E77">
            <v>83</v>
          </cell>
          <cell r="F77" t="str">
            <v>1</v>
          </cell>
          <cell r="G77">
            <v>-2.7272729999999998</v>
          </cell>
        </row>
        <row r="78">
          <cell r="A78" t="str">
            <v>9830377T</v>
          </cell>
          <cell r="B78" t="str">
            <v>Voie pro</v>
          </cell>
          <cell r="C78">
            <v>86</v>
          </cell>
          <cell r="D78">
            <v>85.9</v>
          </cell>
          <cell r="E78">
            <v>83</v>
          </cell>
          <cell r="F78" t="str">
            <v>2</v>
          </cell>
          <cell r="G78">
            <v>1.973684</v>
          </cell>
        </row>
        <row r="79">
          <cell r="A79" t="str">
            <v>9830401U</v>
          </cell>
          <cell r="B79" t="str">
            <v>Voie pro</v>
          </cell>
          <cell r="C79">
            <v>84.9</v>
          </cell>
          <cell r="D79">
            <v>85.9</v>
          </cell>
          <cell r="E79">
            <v>83</v>
          </cell>
          <cell r="F79" t="str">
            <v>2</v>
          </cell>
          <cell r="G79">
            <v>1.25</v>
          </cell>
        </row>
        <row r="80">
          <cell r="A80" t="str">
            <v>9830460H</v>
          </cell>
          <cell r="B80" t="str">
            <v>Voie pro</v>
          </cell>
          <cell r="C80">
            <v>70.900000000000006</v>
          </cell>
          <cell r="D80">
            <v>80.5</v>
          </cell>
          <cell r="E80">
            <v>83</v>
          </cell>
          <cell r="F80" t="str">
            <v>1</v>
          </cell>
          <cell r="G80">
            <v>-5</v>
          </cell>
        </row>
        <row r="81">
          <cell r="A81" t="str">
            <v>9830483H</v>
          </cell>
          <cell r="B81" t="str">
            <v>Voie pro</v>
          </cell>
          <cell r="C81">
            <v>74.099999999999994</v>
          </cell>
          <cell r="D81">
            <v>80.5</v>
          </cell>
          <cell r="E81">
            <v>83</v>
          </cell>
          <cell r="F81" t="str">
            <v>1</v>
          </cell>
          <cell r="G81">
            <v>-3.677686</v>
          </cell>
        </row>
        <row r="82">
          <cell r="A82" t="str">
            <v>9830635Y</v>
          </cell>
          <cell r="B82" t="str">
            <v>Voie pro</v>
          </cell>
          <cell r="C82">
            <v>79.3</v>
          </cell>
          <cell r="D82">
            <v>80.5</v>
          </cell>
          <cell r="E82">
            <v>83</v>
          </cell>
          <cell r="F82" t="str">
            <v>1</v>
          </cell>
          <cell r="G82">
            <v>-1.528926</v>
          </cell>
        </row>
        <row r="83">
          <cell r="A83" t="str">
            <v>9830693L</v>
          </cell>
          <cell r="B83" t="str">
            <v>Voie pro</v>
          </cell>
          <cell r="C83">
            <v>85.8</v>
          </cell>
          <cell r="D83">
            <v>80.5</v>
          </cell>
          <cell r="E83">
            <v>83</v>
          </cell>
          <cell r="F83" t="str">
            <v>1</v>
          </cell>
          <cell r="G83">
            <v>1.8421050000000001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</sheetNames>
    <sheetDataSet>
      <sheetData sheetId="0">
        <row r="2">
          <cell r="A2" t="str">
            <v>9830002K</v>
          </cell>
          <cell r="B2" t="str">
            <v>2</v>
          </cell>
          <cell r="C2">
            <v>6.7</v>
          </cell>
          <cell r="D2">
            <v>8.6999999999999993</v>
          </cell>
          <cell r="E2">
            <v>8.5</v>
          </cell>
          <cell r="F2" t="str">
            <v>1</v>
          </cell>
          <cell r="G2">
            <v>3.1034480000000002</v>
          </cell>
        </row>
        <row r="3">
          <cell r="A3" t="str">
            <v>9830003L</v>
          </cell>
          <cell r="B3" t="str">
            <v>2</v>
          </cell>
          <cell r="C3">
            <v>8.8000000000000007</v>
          </cell>
          <cell r="D3">
            <v>8.6999999999999993</v>
          </cell>
          <cell r="E3">
            <v>8.5</v>
          </cell>
          <cell r="F3" t="str">
            <v>1</v>
          </cell>
          <cell r="G3">
            <v>-0.20833299999999999</v>
          </cell>
        </row>
        <row r="4">
          <cell r="A4" t="str">
            <v>9830261S</v>
          </cell>
          <cell r="B4" t="str">
            <v>2</v>
          </cell>
          <cell r="C4">
            <v>5.6</v>
          </cell>
          <cell r="D4">
            <v>7.6</v>
          </cell>
          <cell r="E4">
            <v>8.5</v>
          </cell>
          <cell r="F4" t="str">
            <v>2</v>
          </cell>
          <cell r="G4">
            <v>5</v>
          </cell>
        </row>
        <row r="5">
          <cell r="A5" t="str">
            <v>9830377T</v>
          </cell>
          <cell r="B5" t="str">
            <v>2</v>
          </cell>
          <cell r="C5">
            <v>15.7</v>
          </cell>
          <cell r="D5">
            <v>7.6</v>
          </cell>
          <cell r="E5">
            <v>8.5</v>
          </cell>
          <cell r="F5" t="str">
            <v>2</v>
          </cell>
          <cell r="G5">
            <v>-5</v>
          </cell>
        </row>
        <row r="6">
          <cell r="A6" t="str">
            <v>9830483H</v>
          </cell>
          <cell r="B6" t="str">
            <v>2</v>
          </cell>
          <cell r="C6">
            <v>10.199999999999999</v>
          </cell>
          <cell r="D6">
            <v>8.6999999999999993</v>
          </cell>
          <cell r="E6">
            <v>8.5</v>
          </cell>
          <cell r="F6" t="str">
            <v>1</v>
          </cell>
          <cell r="G6">
            <v>-1.1805559999999999</v>
          </cell>
        </row>
        <row r="7">
          <cell r="A7" t="str">
            <v>9830504F</v>
          </cell>
          <cell r="B7" t="str">
            <v>2</v>
          </cell>
          <cell r="C7">
            <v>6.6</v>
          </cell>
          <cell r="D7">
            <v>7.6</v>
          </cell>
          <cell r="E7">
            <v>8.5</v>
          </cell>
          <cell r="F7" t="str">
            <v>2</v>
          </cell>
          <cell r="G7">
            <v>3.2758620000000001</v>
          </cell>
        </row>
        <row r="8">
          <cell r="A8" t="str">
            <v>9830507J</v>
          </cell>
          <cell r="B8" t="str">
            <v>2</v>
          </cell>
          <cell r="C8">
            <v>12.5</v>
          </cell>
          <cell r="D8">
            <v>8.6999999999999993</v>
          </cell>
          <cell r="E8">
            <v>8.5</v>
          </cell>
          <cell r="F8" t="str">
            <v>1</v>
          </cell>
          <cell r="G8">
            <v>-2.7777780000000001</v>
          </cell>
        </row>
        <row r="9">
          <cell r="A9" t="str">
            <v>9830557N</v>
          </cell>
          <cell r="B9" t="str">
            <v>2</v>
          </cell>
          <cell r="C9">
            <v>9.1</v>
          </cell>
          <cell r="D9">
            <v>8.6999999999999993</v>
          </cell>
          <cell r="E9">
            <v>8.5</v>
          </cell>
          <cell r="F9" t="str">
            <v>1</v>
          </cell>
          <cell r="G9">
            <v>-0.41666700000000001</v>
          </cell>
        </row>
        <row r="10">
          <cell r="A10" t="str">
            <v>9830635Y</v>
          </cell>
          <cell r="B10" t="str">
            <v>2</v>
          </cell>
          <cell r="C10">
            <v>6.6</v>
          </cell>
          <cell r="D10">
            <v>8.6999999999999993</v>
          </cell>
          <cell r="E10">
            <v>8.5</v>
          </cell>
          <cell r="F10" t="str">
            <v>1</v>
          </cell>
          <cell r="G10">
            <v>3.2758620000000001</v>
          </cell>
        </row>
        <row r="11">
          <cell r="A11" t="str">
            <v>9830693L</v>
          </cell>
          <cell r="B11" t="str">
            <v>2</v>
          </cell>
          <cell r="C11">
            <v>12.1</v>
          </cell>
          <cell r="D11">
            <v>8.6999999999999993</v>
          </cell>
          <cell r="E11">
            <v>8.5</v>
          </cell>
          <cell r="F11" t="str">
            <v>1</v>
          </cell>
          <cell r="G11">
            <v>-2.5</v>
          </cell>
        </row>
        <row r="12">
          <cell r="A12" t="str">
            <v>9830003L</v>
          </cell>
          <cell r="B12" t="str">
            <v>2Pro</v>
          </cell>
          <cell r="C12">
            <v>18</v>
          </cell>
          <cell r="D12">
            <v>18</v>
          </cell>
          <cell r="E12">
            <v>19</v>
          </cell>
          <cell r="F12" t="str">
            <v>1</v>
          </cell>
          <cell r="G12">
            <v>0.54347800000000002</v>
          </cell>
        </row>
        <row r="13">
          <cell r="A13" t="str">
            <v>9830006P</v>
          </cell>
          <cell r="B13" t="str">
            <v>2Pro</v>
          </cell>
          <cell r="C13">
            <v>18.600000000000001</v>
          </cell>
          <cell r="D13">
            <v>18</v>
          </cell>
          <cell r="E13">
            <v>19</v>
          </cell>
          <cell r="F13" t="str">
            <v>1</v>
          </cell>
          <cell r="G13">
            <v>0.217391</v>
          </cell>
        </row>
        <row r="14">
          <cell r="A14" t="str">
            <v>9830269A</v>
          </cell>
          <cell r="B14" t="str">
            <v>2Pro</v>
          </cell>
          <cell r="C14">
            <v>17.600000000000001</v>
          </cell>
          <cell r="D14">
            <v>20.2</v>
          </cell>
          <cell r="E14">
            <v>19</v>
          </cell>
          <cell r="F14" t="str">
            <v>2</v>
          </cell>
          <cell r="G14">
            <v>0.76087000000000005</v>
          </cell>
        </row>
        <row r="15">
          <cell r="A15" t="str">
            <v>9830270B</v>
          </cell>
          <cell r="B15" t="str">
            <v>2Pro</v>
          </cell>
          <cell r="C15">
            <v>18.100000000000001</v>
          </cell>
          <cell r="D15">
            <v>20.2</v>
          </cell>
          <cell r="E15">
            <v>19</v>
          </cell>
          <cell r="F15" t="str">
            <v>2</v>
          </cell>
          <cell r="G15">
            <v>0.48913000000000001</v>
          </cell>
        </row>
        <row r="16">
          <cell r="A16" t="str">
            <v>9830271C</v>
          </cell>
          <cell r="B16" t="str">
            <v>2Pro</v>
          </cell>
          <cell r="C16">
            <v>18.399999999999999</v>
          </cell>
          <cell r="D16">
            <v>20.2</v>
          </cell>
          <cell r="E16">
            <v>19</v>
          </cell>
          <cell r="F16" t="str">
            <v>2</v>
          </cell>
          <cell r="G16">
            <v>0.32608700000000002</v>
          </cell>
        </row>
        <row r="17">
          <cell r="A17" t="str">
            <v>9830272D</v>
          </cell>
          <cell r="B17" t="str">
            <v>2Pro</v>
          </cell>
          <cell r="C17">
            <v>18.600000000000001</v>
          </cell>
          <cell r="D17">
            <v>20.2</v>
          </cell>
          <cell r="E17">
            <v>19</v>
          </cell>
          <cell r="F17" t="str">
            <v>2</v>
          </cell>
          <cell r="G17">
            <v>0.217391</v>
          </cell>
        </row>
        <row r="18">
          <cell r="A18" t="str">
            <v>9830273E</v>
          </cell>
          <cell r="B18" t="str">
            <v>2Pro</v>
          </cell>
          <cell r="C18">
            <v>33.299999999999997</v>
          </cell>
          <cell r="D18">
            <v>20.2</v>
          </cell>
          <cell r="E18">
            <v>19</v>
          </cell>
          <cell r="F18" t="str">
            <v>2</v>
          </cell>
          <cell r="G18">
            <v>-5</v>
          </cell>
        </row>
        <row r="19">
          <cell r="A19" t="str">
            <v>9830294C</v>
          </cell>
          <cell r="B19" t="str">
            <v>2Pro</v>
          </cell>
          <cell r="C19">
            <v>26.2</v>
          </cell>
          <cell r="D19">
            <v>20.2</v>
          </cell>
          <cell r="E19">
            <v>19</v>
          </cell>
          <cell r="F19" t="str">
            <v>2</v>
          </cell>
          <cell r="G19">
            <v>-2.5174829999999999</v>
          </cell>
        </row>
        <row r="20">
          <cell r="A20" t="str">
            <v>9830306R</v>
          </cell>
          <cell r="B20" t="str">
            <v>2Pro</v>
          </cell>
          <cell r="C20">
            <v>24.1</v>
          </cell>
          <cell r="D20">
            <v>18</v>
          </cell>
          <cell r="E20">
            <v>19</v>
          </cell>
          <cell r="F20" t="str">
            <v>1</v>
          </cell>
          <cell r="G20">
            <v>-1.7832170000000001</v>
          </cell>
        </row>
        <row r="21">
          <cell r="A21" t="str">
            <v>9830377T</v>
          </cell>
          <cell r="B21" t="str">
            <v>2Pro</v>
          </cell>
          <cell r="C21">
            <v>27.7</v>
          </cell>
          <cell r="D21">
            <v>20.2</v>
          </cell>
          <cell r="E21">
            <v>19</v>
          </cell>
          <cell r="F21" t="str">
            <v>2</v>
          </cell>
          <cell r="G21">
            <v>-3.0419580000000002</v>
          </cell>
        </row>
        <row r="22">
          <cell r="A22" t="str">
            <v>9830401U</v>
          </cell>
          <cell r="B22" t="str">
            <v>2Pro</v>
          </cell>
          <cell r="C22">
            <v>12.5</v>
          </cell>
          <cell r="D22">
            <v>20.2</v>
          </cell>
          <cell r="E22">
            <v>19</v>
          </cell>
          <cell r="F22" t="str">
            <v>2</v>
          </cell>
          <cell r="G22">
            <v>3.5326089999999999</v>
          </cell>
        </row>
        <row r="23">
          <cell r="A23" t="str">
            <v>9830460H</v>
          </cell>
          <cell r="B23" t="str">
            <v>2Pro</v>
          </cell>
          <cell r="C23">
            <v>10.199999999999999</v>
          </cell>
          <cell r="D23">
            <v>18</v>
          </cell>
          <cell r="E23">
            <v>19</v>
          </cell>
          <cell r="F23" t="str">
            <v>1</v>
          </cell>
          <cell r="G23">
            <v>4.7826089999999999</v>
          </cell>
        </row>
        <row r="24">
          <cell r="A24" t="str">
            <v>9830483H</v>
          </cell>
          <cell r="B24" t="str">
            <v>2Pro</v>
          </cell>
          <cell r="C24">
            <v>30.2</v>
          </cell>
          <cell r="D24">
            <v>18</v>
          </cell>
          <cell r="E24">
            <v>19</v>
          </cell>
          <cell r="F24" t="str">
            <v>1</v>
          </cell>
          <cell r="G24">
            <v>-3.9160840000000001</v>
          </cell>
        </row>
        <row r="25">
          <cell r="A25" t="str">
            <v>9830635Y</v>
          </cell>
          <cell r="B25" t="str">
            <v>2Pro</v>
          </cell>
          <cell r="C25">
            <v>9.8000000000000007</v>
          </cell>
          <cell r="D25">
            <v>18</v>
          </cell>
          <cell r="E25">
            <v>19</v>
          </cell>
          <cell r="F25" t="str">
            <v>1</v>
          </cell>
          <cell r="G25">
            <v>5</v>
          </cell>
        </row>
        <row r="26">
          <cell r="A26" t="str">
            <v>9830693L</v>
          </cell>
          <cell r="B26" t="str">
            <v>2Pro</v>
          </cell>
          <cell r="C26">
            <v>18.5</v>
          </cell>
          <cell r="D26">
            <v>18</v>
          </cell>
          <cell r="E26">
            <v>19</v>
          </cell>
          <cell r="F26" t="str">
            <v>1</v>
          </cell>
          <cell r="G26">
            <v>0.27173900000000001</v>
          </cell>
        </row>
        <row r="27">
          <cell r="A27" t="str">
            <v>9830004M</v>
          </cell>
          <cell r="B27" t="str">
            <v>6</v>
          </cell>
          <cell r="C27">
            <v>3.6</v>
          </cell>
          <cell r="D27">
            <v>8</v>
          </cell>
          <cell r="E27">
            <v>8.8000000000000007</v>
          </cell>
          <cell r="F27" t="str">
            <v>1</v>
          </cell>
          <cell r="G27">
            <v>4</v>
          </cell>
        </row>
        <row r="28">
          <cell r="A28" t="str">
            <v>9830007R</v>
          </cell>
          <cell r="B28" t="str">
            <v>6</v>
          </cell>
          <cell r="C28">
            <v>14.5</v>
          </cell>
          <cell r="D28">
            <v>8</v>
          </cell>
          <cell r="E28">
            <v>8.8000000000000007</v>
          </cell>
          <cell r="F28" t="str">
            <v>1</v>
          </cell>
          <cell r="G28">
            <v>-1.272321</v>
          </cell>
        </row>
        <row r="29">
          <cell r="A29" t="str">
            <v>9830008S</v>
          </cell>
          <cell r="B29" t="str">
            <v>6</v>
          </cell>
          <cell r="C29">
            <v>3.8</v>
          </cell>
          <cell r="D29">
            <v>8</v>
          </cell>
          <cell r="E29">
            <v>8.8000000000000007</v>
          </cell>
          <cell r="F29" t="str">
            <v>1</v>
          </cell>
          <cell r="G29">
            <v>3.8461539999999999</v>
          </cell>
        </row>
        <row r="30">
          <cell r="A30" t="str">
            <v>9830009T</v>
          </cell>
          <cell r="B30" t="str">
            <v>6</v>
          </cell>
          <cell r="C30">
            <v>9.1</v>
          </cell>
          <cell r="D30">
            <v>8</v>
          </cell>
          <cell r="E30">
            <v>8.8000000000000007</v>
          </cell>
          <cell r="F30" t="str">
            <v>1</v>
          </cell>
          <cell r="G30">
            <v>-6.6963999999999996E-2</v>
          </cell>
        </row>
        <row r="31">
          <cell r="A31" t="str">
            <v>9830010U</v>
          </cell>
          <cell r="B31" t="str">
            <v>6</v>
          </cell>
          <cell r="C31">
            <v>10.6</v>
          </cell>
          <cell r="D31">
            <v>8</v>
          </cell>
          <cell r="E31">
            <v>8.8000000000000007</v>
          </cell>
          <cell r="F31" t="str">
            <v>1</v>
          </cell>
          <cell r="G31">
            <v>-0.40178599999999998</v>
          </cell>
        </row>
        <row r="32">
          <cell r="A32" t="str">
            <v>9830259P</v>
          </cell>
          <cell r="B32" t="str">
            <v>6</v>
          </cell>
          <cell r="C32">
            <v>7.8</v>
          </cell>
          <cell r="D32">
            <v>12</v>
          </cell>
          <cell r="E32">
            <v>8.8000000000000007</v>
          </cell>
          <cell r="F32" t="str">
            <v>2</v>
          </cell>
          <cell r="G32">
            <v>0.769231</v>
          </cell>
        </row>
        <row r="33">
          <cell r="A33" t="str">
            <v>9830260R</v>
          </cell>
          <cell r="B33" t="str">
            <v>6</v>
          </cell>
          <cell r="C33">
            <v>7.4</v>
          </cell>
          <cell r="D33">
            <v>12</v>
          </cell>
          <cell r="E33">
            <v>8.8000000000000007</v>
          </cell>
          <cell r="F33" t="str">
            <v>2</v>
          </cell>
          <cell r="G33">
            <v>1.0769230000000001</v>
          </cell>
        </row>
        <row r="34">
          <cell r="A34" t="str">
            <v>9830263U</v>
          </cell>
          <cell r="B34" t="str">
            <v>6</v>
          </cell>
          <cell r="C34">
            <v>14.1</v>
          </cell>
          <cell r="D34">
            <v>12</v>
          </cell>
          <cell r="E34">
            <v>8.8000000000000007</v>
          </cell>
          <cell r="F34" t="str">
            <v>2</v>
          </cell>
          <cell r="G34">
            <v>-1.183036</v>
          </cell>
        </row>
        <row r="35">
          <cell r="A35" t="str">
            <v>9830264V</v>
          </cell>
          <cell r="B35" t="str">
            <v>6</v>
          </cell>
          <cell r="C35">
            <v>10.7</v>
          </cell>
          <cell r="D35">
            <v>12</v>
          </cell>
          <cell r="E35">
            <v>8.8000000000000007</v>
          </cell>
          <cell r="F35" t="str">
            <v>2</v>
          </cell>
          <cell r="G35">
            <v>-0.42410700000000001</v>
          </cell>
        </row>
        <row r="36">
          <cell r="A36" t="str">
            <v>9830265W</v>
          </cell>
          <cell r="B36" t="str">
            <v>6</v>
          </cell>
          <cell r="C36">
            <v>21.4</v>
          </cell>
          <cell r="D36">
            <v>12</v>
          </cell>
          <cell r="E36">
            <v>8.8000000000000007</v>
          </cell>
          <cell r="F36" t="str">
            <v>2</v>
          </cell>
          <cell r="G36">
            <v>-2.8125</v>
          </cell>
        </row>
        <row r="37">
          <cell r="A37" t="str">
            <v>9830266X</v>
          </cell>
          <cell r="B37" t="str">
            <v>6</v>
          </cell>
          <cell r="C37">
            <v>5.9</v>
          </cell>
          <cell r="D37">
            <v>12</v>
          </cell>
          <cell r="E37">
            <v>8.8000000000000007</v>
          </cell>
          <cell r="F37" t="str">
            <v>2</v>
          </cell>
          <cell r="G37">
            <v>2.230769</v>
          </cell>
        </row>
        <row r="38">
          <cell r="A38" t="str">
            <v>9830277J</v>
          </cell>
          <cell r="B38" t="str">
            <v>6</v>
          </cell>
          <cell r="C38">
            <v>9.1999999999999993</v>
          </cell>
          <cell r="D38">
            <v>8</v>
          </cell>
          <cell r="E38">
            <v>8.8000000000000007</v>
          </cell>
          <cell r="F38" t="str">
            <v>1</v>
          </cell>
          <cell r="G38">
            <v>-8.9286000000000004E-2</v>
          </cell>
        </row>
        <row r="39">
          <cell r="A39" t="str">
            <v>9830278K</v>
          </cell>
          <cell r="B39" t="str">
            <v>6</v>
          </cell>
          <cell r="C39">
            <v>6.5</v>
          </cell>
          <cell r="D39">
            <v>8</v>
          </cell>
          <cell r="E39">
            <v>8.8000000000000007</v>
          </cell>
          <cell r="F39" t="str">
            <v>1</v>
          </cell>
          <cell r="G39">
            <v>1.769231</v>
          </cell>
        </row>
        <row r="40">
          <cell r="A40" t="str">
            <v>9830295D</v>
          </cell>
          <cell r="B40" t="str">
            <v>6</v>
          </cell>
          <cell r="C40">
            <v>14.1</v>
          </cell>
          <cell r="D40">
            <v>12</v>
          </cell>
          <cell r="E40">
            <v>8.8000000000000007</v>
          </cell>
          <cell r="F40" t="str">
            <v>2</v>
          </cell>
          <cell r="G40">
            <v>-1.183036</v>
          </cell>
        </row>
        <row r="41">
          <cell r="A41" t="str">
            <v>9830297F</v>
          </cell>
          <cell r="B41" t="str">
            <v>6</v>
          </cell>
          <cell r="C41">
            <v>6.7</v>
          </cell>
          <cell r="D41">
            <v>12</v>
          </cell>
          <cell r="E41">
            <v>8.8000000000000007</v>
          </cell>
          <cell r="F41" t="str">
            <v>2</v>
          </cell>
          <cell r="G41">
            <v>1.6153850000000001</v>
          </cell>
        </row>
        <row r="42">
          <cell r="A42" t="str">
            <v>9830298G</v>
          </cell>
          <cell r="B42" t="str">
            <v>6</v>
          </cell>
          <cell r="C42">
            <v>15.8</v>
          </cell>
          <cell r="D42">
            <v>12</v>
          </cell>
          <cell r="E42">
            <v>8.8000000000000007</v>
          </cell>
          <cell r="F42" t="str">
            <v>2</v>
          </cell>
          <cell r="G42">
            <v>-1.5625</v>
          </cell>
        </row>
        <row r="43">
          <cell r="A43" t="str">
            <v>9830354T</v>
          </cell>
          <cell r="B43" t="str">
            <v>6</v>
          </cell>
          <cell r="C43">
            <v>22.2</v>
          </cell>
          <cell r="D43">
            <v>12</v>
          </cell>
          <cell r="E43">
            <v>8.8000000000000007</v>
          </cell>
          <cell r="F43" t="str">
            <v>2</v>
          </cell>
          <cell r="G43">
            <v>-2.9910709999999998</v>
          </cell>
        </row>
        <row r="44">
          <cell r="A44" t="str">
            <v>9830355U</v>
          </cell>
          <cell r="B44" t="str">
            <v>6</v>
          </cell>
          <cell r="C44">
            <v>3.7</v>
          </cell>
          <cell r="D44">
            <v>8</v>
          </cell>
          <cell r="E44">
            <v>8.8000000000000007</v>
          </cell>
          <cell r="F44" t="str">
            <v>1</v>
          </cell>
          <cell r="G44">
            <v>3.9230770000000001</v>
          </cell>
        </row>
        <row r="45">
          <cell r="A45" t="str">
            <v>9830356V</v>
          </cell>
          <cell r="B45" t="str">
            <v>6</v>
          </cell>
          <cell r="C45">
            <v>8.6999999999999993</v>
          </cell>
          <cell r="D45">
            <v>8</v>
          </cell>
          <cell r="E45">
            <v>8.8000000000000007</v>
          </cell>
          <cell r="F45" t="str">
            <v>1</v>
          </cell>
          <cell r="G45">
            <v>7.6923000000000005E-2</v>
          </cell>
        </row>
        <row r="46">
          <cell r="A46" t="str">
            <v>9830357W</v>
          </cell>
          <cell r="B46" t="str">
            <v>6</v>
          </cell>
          <cell r="C46">
            <v>8.8000000000000007</v>
          </cell>
          <cell r="D46">
            <v>8</v>
          </cell>
          <cell r="E46">
            <v>8.8000000000000007</v>
          </cell>
          <cell r="F46" t="str">
            <v>1</v>
          </cell>
          <cell r="G46">
            <v>0</v>
          </cell>
        </row>
        <row r="47">
          <cell r="A47" t="str">
            <v>9830382Y</v>
          </cell>
          <cell r="B47" t="str">
            <v>6</v>
          </cell>
          <cell r="C47">
            <v>14.3</v>
          </cell>
          <cell r="D47">
            <v>12</v>
          </cell>
          <cell r="E47">
            <v>8.8000000000000007</v>
          </cell>
          <cell r="F47" t="str">
            <v>2</v>
          </cell>
          <cell r="G47">
            <v>-1.227679</v>
          </cell>
        </row>
        <row r="48">
          <cell r="A48" t="str">
            <v>9830384A</v>
          </cell>
          <cell r="B48" t="str">
            <v>6</v>
          </cell>
          <cell r="C48">
            <v>5.0999999999999996</v>
          </cell>
          <cell r="D48">
            <v>8</v>
          </cell>
          <cell r="E48">
            <v>8.8000000000000007</v>
          </cell>
          <cell r="F48" t="str">
            <v>1</v>
          </cell>
          <cell r="G48">
            <v>2.8461539999999999</v>
          </cell>
        </row>
        <row r="49">
          <cell r="A49" t="str">
            <v>9830392J</v>
          </cell>
          <cell r="B49" t="str">
            <v>6</v>
          </cell>
          <cell r="C49">
            <v>8.1999999999999993</v>
          </cell>
          <cell r="D49">
            <v>12</v>
          </cell>
          <cell r="E49">
            <v>8.8000000000000007</v>
          </cell>
          <cell r="F49" t="str">
            <v>2</v>
          </cell>
          <cell r="G49">
            <v>0.461538</v>
          </cell>
        </row>
        <row r="50">
          <cell r="A50" t="str">
            <v>9830400T</v>
          </cell>
          <cell r="B50" t="str">
            <v>6</v>
          </cell>
          <cell r="C50">
            <v>16.7</v>
          </cell>
          <cell r="D50">
            <v>12</v>
          </cell>
          <cell r="E50">
            <v>8.8000000000000007</v>
          </cell>
          <cell r="F50" t="str">
            <v>2</v>
          </cell>
          <cell r="G50">
            <v>-1.763393</v>
          </cell>
        </row>
        <row r="51">
          <cell r="A51" t="str">
            <v>9830414H</v>
          </cell>
          <cell r="B51" t="str">
            <v>6</v>
          </cell>
          <cell r="C51">
            <v>11.4</v>
          </cell>
          <cell r="D51">
            <v>8</v>
          </cell>
          <cell r="E51">
            <v>8.8000000000000007</v>
          </cell>
          <cell r="F51" t="str">
            <v>1</v>
          </cell>
          <cell r="G51">
            <v>-0.58035700000000001</v>
          </cell>
        </row>
        <row r="52">
          <cell r="A52" t="str">
            <v>9830418M</v>
          </cell>
          <cell r="B52" t="str">
            <v>6</v>
          </cell>
          <cell r="C52">
            <v>2.2999999999999998</v>
          </cell>
          <cell r="D52">
            <v>8</v>
          </cell>
          <cell r="E52">
            <v>8.8000000000000007</v>
          </cell>
          <cell r="F52" t="str">
            <v>1</v>
          </cell>
          <cell r="G52">
            <v>5</v>
          </cell>
        </row>
        <row r="53">
          <cell r="A53" t="str">
            <v>9830419N</v>
          </cell>
          <cell r="B53" t="str">
            <v>6</v>
          </cell>
          <cell r="C53">
            <v>11</v>
          </cell>
          <cell r="D53">
            <v>8</v>
          </cell>
          <cell r="E53">
            <v>8.8000000000000007</v>
          </cell>
          <cell r="F53" t="str">
            <v>1</v>
          </cell>
          <cell r="G53">
            <v>-0.49107099999999998</v>
          </cell>
        </row>
        <row r="54">
          <cell r="A54" t="str">
            <v>9830420P</v>
          </cell>
          <cell r="B54" t="str">
            <v>6</v>
          </cell>
          <cell r="C54">
            <v>14.3</v>
          </cell>
          <cell r="D54">
            <v>12</v>
          </cell>
          <cell r="E54">
            <v>8.8000000000000007</v>
          </cell>
          <cell r="F54" t="str">
            <v>2</v>
          </cell>
          <cell r="G54">
            <v>-1.227679</v>
          </cell>
        </row>
        <row r="55">
          <cell r="A55" t="str">
            <v>9830431B</v>
          </cell>
          <cell r="B55" t="str">
            <v>6</v>
          </cell>
          <cell r="C55">
            <v>13</v>
          </cell>
          <cell r="D55">
            <v>12</v>
          </cell>
          <cell r="E55">
            <v>8.8000000000000007</v>
          </cell>
          <cell r="F55" t="str">
            <v>2</v>
          </cell>
          <cell r="G55">
            <v>-0.9375</v>
          </cell>
        </row>
        <row r="56">
          <cell r="A56" t="str">
            <v>9830432C</v>
          </cell>
          <cell r="B56" t="str">
            <v>6</v>
          </cell>
          <cell r="C56">
            <v>14.3</v>
          </cell>
          <cell r="D56">
            <v>12</v>
          </cell>
          <cell r="E56">
            <v>8.8000000000000007</v>
          </cell>
          <cell r="F56" t="str">
            <v>2</v>
          </cell>
          <cell r="G56">
            <v>-1.227679</v>
          </cell>
        </row>
        <row r="57">
          <cell r="A57" t="str">
            <v>9830447U</v>
          </cell>
          <cell r="B57" t="str">
            <v>6</v>
          </cell>
          <cell r="C57">
            <v>11.5</v>
          </cell>
          <cell r="D57">
            <v>12</v>
          </cell>
          <cell r="E57">
            <v>8.8000000000000007</v>
          </cell>
          <cell r="F57" t="str">
            <v>2</v>
          </cell>
          <cell r="G57">
            <v>-0.60267899999999996</v>
          </cell>
        </row>
        <row r="58">
          <cell r="A58" t="str">
            <v>9830472W</v>
          </cell>
          <cell r="B58" t="str">
            <v>6</v>
          </cell>
          <cell r="C58">
            <v>31.2</v>
          </cell>
          <cell r="D58">
            <v>12</v>
          </cell>
          <cell r="E58">
            <v>8.8000000000000007</v>
          </cell>
          <cell r="F58" t="str">
            <v>2</v>
          </cell>
          <cell r="G58">
            <v>-5</v>
          </cell>
        </row>
        <row r="59">
          <cell r="A59" t="str">
            <v>9830474Y</v>
          </cell>
          <cell r="B59" t="str">
            <v>6</v>
          </cell>
          <cell r="C59">
            <v>10.7</v>
          </cell>
          <cell r="D59">
            <v>8</v>
          </cell>
          <cell r="E59">
            <v>8.8000000000000007</v>
          </cell>
          <cell r="F59" t="str">
            <v>1</v>
          </cell>
          <cell r="G59">
            <v>-0.42410700000000001</v>
          </cell>
        </row>
        <row r="60">
          <cell r="A60" t="str">
            <v>9830482G</v>
          </cell>
          <cell r="B60" t="str">
            <v>6</v>
          </cell>
          <cell r="C60">
            <v>8.6</v>
          </cell>
          <cell r="D60">
            <v>8</v>
          </cell>
          <cell r="E60">
            <v>8.8000000000000007</v>
          </cell>
          <cell r="F60" t="str">
            <v>1</v>
          </cell>
          <cell r="G60">
            <v>0.15384600000000001</v>
          </cell>
        </row>
        <row r="61">
          <cell r="A61" t="str">
            <v>9830493U</v>
          </cell>
          <cell r="B61" t="str">
            <v>6</v>
          </cell>
          <cell r="C61">
            <v>2.5</v>
          </cell>
          <cell r="D61">
            <v>8</v>
          </cell>
          <cell r="E61">
            <v>8.8000000000000007</v>
          </cell>
          <cell r="F61" t="str">
            <v>1</v>
          </cell>
          <cell r="G61">
            <v>4.8461540000000003</v>
          </cell>
        </row>
        <row r="62">
          <cell r="A62" t="str">
            <v>9830518W</v>
          </cell>
          <cell r="B62" t="str">
            <v>6</v>
          </cell>
          <cell r="C62">
            <v>8.3000000000000007</v>
          </cell>
          <cell r="D62">
            <v>12</v>
          </cell>
          <cell r="E62">
            <v>8.8000000000000007</v>
          </cell>
          <cell r="F62" t="str">
            <v>2</v>
          </cell>
          <cell r="G62">
            <v>0.38461499999999998</v>
          </cell>
        </row>
        <row r="63">
          <cell r="A63" t="str">
            <v>9830522A</v>
          </cell>
          <cell r="B63" t="str">
            <v>6</v>
          </cell>
          <cell r="C63">
            <v>8.3000000000000007</v>
          </cell>
          <cell r="D63">
            <v>8</v>
          </cell>
          <cell r="E63">
            <v>8.8000000000000007</v>
          </cell>
          <cell r="F63" t="str">
            <v>1</v>
          </cell>
          <cell r="G63">
            <v>0.38461499999999998</v>
          </cell>
        </row>
        <row r="64">
          <cell r="A64" t="str">
            <v>9830524C</v>
          </cell>
          <cell r="B64" t="str">
            <v>6</v>
          </cell>
          <cell r="C64">
            <v>4.5999999999999996</v>
          </cell>
          <cell r="D64">
            <v>8</v>
          </cell>
          <cell r="E64">
            <v>8.8000000000000007</v>
          </cell>
          <cell r="F64" t="str">
            <v>1</v>
          </cell>
          <cell r="G64">
            <v>3.230769</v>
          </cell>
        </row>
        <row r="65">
          <cell r="A65" t="str">
            <v>9830538T</v>
          </cell>
          <cell r="B65" t="str">
            <v>6</v>
          </cell>
          <cell r="C65">
            <v>4.7</v>
          </cell>
          <cell r="D65">
            <v>8</v>
          </cell>
          <cell r="E65">
            <v>8.8000000000000007</v>
          </cell>
          <cell r="F65" t="str">
            <v>1</v>
          </cell>
          <cell r="G65">
            <v>3.1538460000000001</v>
          </cell>
        </row>
        <row r="66">
          <cell r="A66" t="str">
            <v>9830616C</v>
          </cell>
          <cell r="B66" t="str">
            <v>6</v>
          </cell>
          <cell r="C66">
            <v>10.9</v>
          </cell>
          <cell r="D66">
            <v>8</v>
          </cell>
          <cell r="E66">
            <v>8.8000000000000007</v>
          </cell>
          <cell r="F66" t="str">
            <v>1</v>
          </cell>
          <cell r="G66">
            <v>-0.46875</v>
          </cell>
        </row>
        <row r="67">
          <cell r="A67" t="str">
            <v>9830624L</v>
          </cell>
          <cell r="B67" t="str">
            <v>6</v>
          </cell>
          <cell r="C67">
            <v>12.5</v>
          </cell>
          <cell r="D67">
            <v>8</v>
          </cell>
          <cell r="E67">
            <v>8.8000000000000007</v>
          </cell>
          <cell r="F67" t="str">
            <v>1</v>
          </cell>
          <cell r="G67">
            <v>-0.82589299999999999</v>
          </cell>
        </row>
        <row r="68">
          <cell r="A68" t="str">
            <v>9830625M</v>
          </cell>
          <cell r="B68" t="str">
            <v>6</v>
          </cell>
          <cell r="C68">
            <v>10.9</v>
          </cell>
          <cell r="D68">
            <v>8</v>
          </cell>
          <cell r="E68">
            <v>8.8000000000000007</v>
          </cell>
          <cell r="F68" t="str">
            <v>1</v>
          </cell>
          <cell r="G68">
            <v>-0.46875</v>
          </cell>
        </row>
        <row r="69">
          <cell r="A69" t="str">
            <v>9830626N</v>
          </cell>
          <cell r="B69" t="str">
            <v>6</v>
          </cell>
          <cell r="C69">
            <v>5.5</v>
          </cell>
          <cell r="D69">
            <v>8</v>
          </cell>
          <cell r="E69">
            <v>8.8000000000000007</v>
          </cell>
          <cell r="F69" t="str">
            <v>1</v>
          </cell>
          <cell r="G69">
            <v>2.538462</v>
          </cell>
        </row>
        <row r="70">
          <cell r="A70" t="str">
            <v>9830632V</v>
          </cell>
          <cell r="B70" t="str">
            <v>6</v>
          </cell>
          <cell r="C70">
            <v>11.5</v>
          </cell>
          <cell r="D70">
            <v>8</v>
          </cell>
          <cell r="E70">
            <v>8.8000000000000007</v>
          </cell>
          <cell r="F70" t="str">
            <v>1</v>
          </cell>
          <cell r="G70">
            <v>-0.60267899999999996</v>
          </cell>
        </row>
        <row r="71">
          <cell r="A71" t="str">
            <v>9830639C</v>
          </cell>
          <cell r="B71" t="str">
            <v>6</v>
          </cell>
          <cell r="C71">
            <v>21.1</v>
          </cell>
          <cell r="D71">
            <v>8</v>
          </cell>
          <cell r="E71">
            <v>8.8000000000000007</v>
          </cell>
          <cell r="F71" t="str">
            <v>1</v>
          </cell>
          <cell r="G71">
            <v>-2.745536</v>
          </cell>
        </row>
        <row r="72">
          <cell r="A72" t="str">
            <v>9830640D</v>
          </cell>
          <cell r="B72" t="str">
            <v>6</v>
          </cell>
          <cell r="C72">
            <v>6</v>
          </cell>
          <cell r="D72">
            <v>8</v>
          </cell>
          <cell r="E72">
            <v>8.8000000000000007</v>
          </cell>
          <cell r="F72" t="str">
            <v>1</v>
          </cell>
          <cell r="G72">
            <v>2.1538460000000001</v>
          </cell>
        </row>
        <row r="73">
          <cell r="A73" t="str">
            <v>9830649N</v>
          </cell>
          <cell r="B73" t="str">
            <v>6</v>
          </cell>
          <cell r="C73">
            <v>3.7</v>
          </cell>
          <cell r="D73">
            <v>8</v>
          </cell>
          <cell r="E73">
            <v>8.8000000000000007</v>
          </cell>
          <cell r="F73" t="str">
            <v>1</v>
          </cell>
          <cell r="G73">
            <v>3.9230770000000001</v>
          </cell>
        </row>
        <row r="74">
          <cell r="A74" t="str">
            <v>9830656W</v>
          </cell>
          <cell r="B74" t="str">
            <v>6</v>
          </cell>
          <cell r="C74">
            <v>12.7</v>
          </cell>
          <cell r="D74">
            <v>8</v>
          </cell>
          <cell r="E74">
            <v>8.8000000000000007</v>
          </cell>
          <cell r="F74" t="str">
            <v>1</v>
          </cell>
          <cell r="G74">
            <v>-0.87053599999999998</v>
          </cell>
        </row>
        <row r="75">
          <cell r="A75" t="str">
            <v>9830681Y</v>
          </cell>
          <cell r="B75" t="str">
            <v>6</v>
          </cell>
          <cell r="C75">
            <v>3.8</v>
          </cell>
          <cell r="D75">
            <v>8</v>
          </cell>
          <cell r="E75">
            <v>8.8000000000000007</v>
          </cell>
          <cell r="F75" t="str">
            <v>1</v>
          </cell>
          <cell r="G75">
            <v>3.8461539999999999</v>
          </cell>
        </row>
        <row r="76">
          <cell r="A76" t="str">
            <v>9830691J</v>
          </cell>
          <cell r="B76" t="str">
            <v>6</v>
          </cell>
          <cell r="C76">
            <v>6.8</v>
          </cell>
          <cell r="D76">
            <v>8</v>
          </cell>
          <cell r="E76">
            <v>8.8000000000000007</v>
          </cell>
          <cell r="F76" t="str">
            <v>1</v>
          </cell>
          <cell r="G76">
            <v>1.538462</v>
          </cell>
        </row>
        <row r="77">
          <cell r="A77" t="str">
            <v>9830698S</v>
          </cell>
          <cell r="B77" t="str">
            <v>6</v>
          </cell>
          <cell r="C77">
            <v>8</v>
          </cell>
          <cell r="D77">
            <v>8</v>
          </cell>
          <cell r="E77">
            <v>8.8000000000000007</v>
          </cell>
          <cell r="F77" t="str">
            <v>1</v>
          </cell>
          <cell r="G77">
            <v>0.61538499999999996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</sheetNames>
    <sheetDataSet>
      <sheetData sheetId="0">
        <row r="2">
          <cell r="A2" t="str">
            <v>9830004M</v>
          </cell>
          <cell r="B2" t="str">
            <v>collège</v>
          </cell>
          <cell r="C2">
            <v>1.26</v>
          </cell>
          <cell r="D2">
            <v>1.42</v>
          </cell>
          <cell r="E2">
            <v>1.43</v>
          </cell>
          <cell r="F2" t="str">
            <v>1</v>
          </cell>
          <cell r="G2">
            <v>-3.5416669999999999</v>
          </cell>
        </row>
        <row r="3">
          <cell r="A3" t="str">
            <v>9830007R</v>
          </cell>
          <cell r="B3" t="str">
            <v>collège</v>
          </cell>
          <cell r="C3">
            <v>1.56</v>
          </cell>
          <cell r="D3">
            <v>1.42</v>
          </cell>
          <cell r="E3">
            <v>1.43</v>
          </cell>
          <cell r="F3" t="str">
            <v>1</v>
          </cell>
          <cell r="G3">
            <v>0.50387599999999999</v>
          </cell>
        </row>
        <row r="4">
          <cell r="A4" t="str">
            <v>9830008S</v>
          </cell>
          <cell r="B4" t="str">
            <v>collège</v>
          </cell>
          <cell r="C4">
            <v>1.47</v>
          </cell>
          <cell r="D4">
            <v>1.42</v>
          </cell>
          <cell r="E4">
            <v>1.43</v>
          </cell>
          <cell r="F4" t="str">
            <v>1</v>
          </cell>
          <cell r="G4">
            <v>0.15503900000000001</v>
          </cell>
        </row>
        <row r="5">
          <cell r="A5" t="str">
            <v>9830009T</v>
          </cell>
          <cell r="B5" t="str">
            <v>collège</v>
          </cell>
          <cell r="C5">
            <v>1.38</v>
          </cell>
          <cell r="D5">
            <v>1.42</v>
          </cell>
          <cell r="E5">
            <v>1.43</v>
          </cell>
          <cell r="F5" t="str">
            <v>1</v>
          </cell>
          <cell r="G5">
            <v>-1.0416669999999999</v>
          </cell>
        </row>
        <row r="6">
          <cell r="A6" t="str">
            <v>9830010U</v>
          </cell>
          <cell r="B6" t="str">
            <v>collège</v>
          </cell>
          <cell r="C6">
            <v>1.42</v>
          </cell>
          <cell r="D6">
            <v>1.42</v>
          </cell>
          <cell r="E6">
            <v>1.43</v>
          </cell>
          <cell r="F6" t="str">
            <v>1</v>
          </cell>
          <cell r="G6">
            <v>-0.20833299999999999</v>
          </cell>
        </row>
        <row r="7">
          <cell r="A7" t="str">
            <v>9830259P</v>
          </cell>
          <cell r="B7" t="str">
            <v>collège</v>
          </cell>
          <cell r="C7">
            <v>1.46</v>
          </cell>
          <cell r="D7">
            <v>1.48</v>
          </cell>
          <cell r="E7">
            <v>1.43</v>
          </cell>
          <cell r="F7" t="str">
            <v>2</v>
          </cell>
          <cell r="G7">
            <v>0.11627899999999999</v>
          </cell>
        </row>
        <row r="8">
          <cell r="A8" t="str">
            <v>9830260R</v>
          </cell>
          <cell r="B8" t="str">
            <v>collège</v>
          </cell>
          <cell r="C8">
            <v>1.19</v>
          </cell>
          <cell r="D8">
            <v>1.48</v>
          </cell>
          <cell r="E8">
            <v>1.43</v>
          </cell>
          <cell r="F8" t="str">
            <v>2</v>
          </cell>
          <cell r="G8">
            <v>-5</v>
          </cell>
        </row>
        <row r="9">
          <cell r="A9" t="str">
            <v>9830263U</v>
          </cell>
          <cell r="B9" t="str">
            <v>collège</v>
          </cell>
          <cell r="C9">
            <v>1.32</v>
          </cell>
          <cell r="D9">
            <v>1.48</v>
          </cell>
          <cell r="E9">
            <v>1.43</v>
          </cell>
          <cell r="F9" t="str">
            <v>2</v>
          </cell>
          <cell r="G9">
            <v>-2.2916669999999999</v>
          </cell>
        </row>
        <row r="10">
          <cell r="A10" t="str">
            <v>9830264V</v>
          </cell>
          <cell r="B10" t="str">
            <v>collège</v>
          </cell>
          <cell r="C10">
            <v>1.45</v>
          </cell>
          <cell r="D10">
            <v>1.48</v>
          </cell>
          <cell r="E10">
            <v>1.43</v>
          </cell>
          <cell r="F10" t="str">
            <v>2</v>
          </cell>
          <cell r="G10">
            <v>7.7519000000000005E-2</v>
          </cell>
        </row>
        <row r="11">
          <cell r="A11" t="str">
            <v>9830265W</v>
          </cell>
          <cell r="B11" t="str">
            <v>collège</v>
          </cell>
          <cell r="C11">
            <v>1.85</v>
          </cell>
          <cell r="D11">
            <v>1.48</v>
          </cell>
          <cell r="E11">
            <v>1.43</v>
          </cell>
          <cell r="F11" t="str">
            <v>2</v>
          </cell>
          <cell r="G11">
            <v>1.627907</v>
          </cell>
        </row>
        <row r="12">
          <cell r="A12" t="str">
            <v>9830266X</v>
          </cell>
          <cell r="B12" t="str">
            <v>collège</v>
          </cell>
          <cell r="C12">
            <v>1.56</v>
          </cell>
          <cell r="D12">
            <v>1.48</v>
          </cell>
          <cell r="E12">
            <v>1.43</v>
          </cell>
          <cell r="F12" t="str">
            <v>2</v>
          </cell>
          <cell r="G12">
            <v>0.50387599999999999</v>
          </cell>
        </row>
        <row r="13">
          <cell r="A13" t="str">
            <v>9830277J</v>
          </cell>
          <cell r="B13" t="str">
            <v>collège</v>
          </cell>
          <cell r="C13">
            <v>1.21</v>
          </cell>
          <cell r="D13">
            <v>1.42</v>
          </cell>
          <cell r="E13">
            <v>1.43</v>
          </cell>
          <cell r="F13" t="str">
            <v>1</v>
          </cell>
          <cell r="G13">
            <v>-4.5833329999999997</v>
          </cell>
        </row>
        <row r="14">
          <cell r="A14" t="str">
            <v>9830278K</v>
          </cell>
          <cell r="B14" t="str">
            <v>collège</v>
          </cell>
          <cell r="C14">
            <v>1.37</v>
          </cell>
          <cell r="D14">
            <v>1.42</v>
          </cell>
          <cell r="E14">
            <v>1.43</v>
          </cell>
          <cell r="F14" t="str">
            <v>1</v>
          </cell>
          <cell r="G14">
            <v>-1.25</v>
          </cell>
        </row>
        <row r="15">
          <cell r="A15" t="str">
            <v>9830295D</v>
          </cell>
          <cell r="B15" t="str">
            <v>collège</v>
          </cell>
          <cell r="C15">
            <v>1.39</v>
          </cell>
          <cell r="D15">
            <v>1.48</v>
          </cell>
          <cell r="E15">
            <v>1.43</v>
          </cell>
          <cell r="F15" t="str">
            <v>2</v>
          </cell>
          <cell r="G15">
            <v>-0.83333299999999999</v>
          </cell>
        </row>
        <row r="16">
          <cell r="A16" t="str">
            <v>9830297F</v>
          </cell>
          <cell r="B16" t="str">
            <v>collège</v>
          </cell>
          <cell r="C16">
            <v>1.51</v>
          </cell>
          <cell r="D16">
            <v>1.48</v>
          </cell>
          <cell r="E16">
            <v>1.43</v>
          </cell>
          <cell r="F16" t="str">
            <v>2</v>
          </cell>
          <cell r="G16">
            <v>0.31007800000000002</v>
          </cell>
        </row>
        <row r="17">
          <cell r="A17" t="str">
            <v>9830298G</v>
          </cell>
          <cell r="B17" t="str">
            <v>collège</v>
          </cell>
          <cell r="C17">
            <v>1.8</v>
          </cell>
          <cell r="D17">
            <v>1.48</v>
          </cell>
          <cell r="E17">
            <v>1.43</v>
          </cell>
          <cell r="F17" t="str">
            <v>2</v>
          </cell>
          <cell r="G17">
            <v>1.4341090000000001</v>
          </cell>
        </row>
        <row r="18">
          <cell r="A18" t="str">
            <v>9830313Y</v>
          </cell>
          <cell r="B18" t="str">
            <v>collège</v>
          </cell>
          <cell r="C18">
            <v>1.39</v>
          </cell>
          <cell r="D18">
            <v>1.48</v>
          </cell>
          <cell r="E18">
            <v>1.43</v>
          </cell>
          <cell r="F18" t="str">
            <v>2</v>
          </cell>
          <cell r="G18">
            <v>-0.83333299999999999</v>
          </cell>
        </row>
        <row r="19">
          <cell r="A19" t="str">
            <v>9830354T</v>
          </cell>
          <cell r="B19" t="str">
            <v>collège</v>
          </cell>
          <cell r="C19">
            <v>1.72</v>
          </cell>
          <cell r="D19">
            <v>1.48</v>
          </cell>
          <cell r="E19">
            <v>1.43</v>
          </cell>
          <cell r="F19" t="str">
            <v>2</v>
          </cell>
          <cell r="G19">
            <v>1.124031</v>
          </cell>
        </row>
        <row r="20">
          <cell r="A20" t="str">
            <v>9830355U</v>
          </cell>
          <cell r="B20" t="str">
            <v>collège</v>
          </cell>
          <cell r="C20">
            <v>1.81</v>
          </cell>
          <cell r="D20">
            <v>1.42</v>
          </cell>
          <cell r="E20">
            <v>1.43</v>
          </cell>
          <cell r="F20" t="str">
            <v>1</v>
          </cell>
          <cell r="G20">
            <v>1.4728680000000001</v>
          </cell>
        </row>
        <row r="21">
          <cell r="A21" t="str">
            <v>9830356V</v>
          </cell>
          <cell r="B21" t="str">
            <v>collège</v>
          </cell>
          <cell r="C21">
            <v>1.27</v>
          </cell>
          <cell r="D21">
            <v>1.42</v>
          </cell>
          <cell r="E21">
            <v>1.43</v>
          </cell>
          <cell r="F21" t="str">
            <v>1</v>
          </cell>
          <cell r="G21">
            <v>-3.3333330000000001</v>
          </cell>
        </row>
        <row r="22">
          <cell r="A22" t="str">
            <v>9830357W</v>
          </cell>
          <cell r="B22" t="str">
            <v>collège</v>
          </cell>
          <cell r="C22">
            <v>1.64</v>
          </cell>
          <cell r="D22">
            <v>1.42</v>
          </cell>
          <cell r="E22">
            <v>1.43</v>
          </cell>
          <cell r="F22" t="str">
            <v>1</v>
          </cell>
          <cell r="G22">
            <v>0.81395300000000004</v>
          </cell>
        </row>
        <row r="23">
          <cell r="A23" t="str">
            <v>9830381X</v>
          </cell>
          <cell r="B23" t="str">
            <v>collège</v>
          </cell>
          <cell r="C23">
            <v>1.42</v>
          </cell>
          <cell r="D23">
            <v>1.48</v>
          </cell>
          <cell r="E23">
            <v>1.43</v>
          </cell>
          <cell r="F23" t="str">
            <v>2</v>
          </cell>
          <cell r="G23">
            <v>-0.20833299999999999</v>
          </cell>
        </row>
        <row r="24">
          <cell r="A24" t="str">
            <v>9830382Y</v>
          </cell>
          <cell r="B24" t="str">
            <v>collège</v>
          </cell>
          <cell r="C24">
            <v>1.45</v>
          </cell>
          <cell r="D24">
            <v>1.48</v>
          </cell>
          <cell r="E24">
            <v>1.43</v>
          </cell>
          <cell r="F24" t="str">
            <v>2</v>
          </cell>
          <cell r="G24">
            <v>7.7519000000000005E-2</v>
          </cell>
        </row>
        <row r="25">
          <cell r="A25" t="str">
            <v>9830384A</v>
          </cell>
          <cell r="B25" t="str">
            <v>collège</v>
          </cell>
          <cell r="C25">
            <v>1.58</v>
          </cell>
          <cell r="D25">
            <v>1.42</v>
          </cell>
          <cell r="E25">
            <v>1.43</v>
          </cell>
          <cell r="F25" t="str">
            <v>1</v>
          </cell>
          <cell r="G25">
            <v>0.581395</v>
          </cell>
        </row>
        <row r="26">
          <cell r="A26" t="str">
            <v>9830392J</v>
          </cell>
          <cell r="B26" t="str">
            <v>collège</v>
          </cell>
          <cell r="C26">
            <v>1.73</v>
          </cell>
          <cell r="D26">
            <v>1.48</v>
          </cell>
          <cell r="E26">
            <v>1.43</v>
          </cell>
          <cell r="F26" t="str">
            <v>2</v>
          </cell>
          <cell r="G26">
            <v>1.1627909999999999</v>
          </cell>
        </row>
        <row r="27">
          <cell r="A27" t="str">
            <v>9830400T</v>
          </cell>
          <cell r="B27" t="str">
            <v>collège</v>
          </cell>
          <cell r="C27">
            <v>1.79</v>
          </cell>
          <cell r="D27">
            <v>1.48</v>
          </cell>
          <cell r="E27">
            <v>1.43</v>
          </cell>
          <cell r="F27" t="str">
            <v>2</v>
          </cell>
          <cell r="G27">
            <v>1.395349</v>
          </cell>
        </row>
        <row r="28">
          <cell r="A28" t="str">
            <v>9830414H</v>
          </cell>
          <cell r="B28" t="str">
            <v>collège</v>
          </cell>
          <cell r="C28">
            <v>1.58</v>
          </cell>
          <cell r="D28">
            <v>1.42</v>
          </cell>
          <cell r="E28">
            <v>1.43</v>
          </cell>
          <cell r="F28" t="str">
            <v>1</v>
          </cell>
          <cell r="G28">
            <v>0.581395</v>
          </cell>
        </row>
        <row r="29">
          <cell r="A29" t="str">
            <v>9830418M</v>
          </cell>
          <cell r="B29" t="str">
            <v>collège</v>
          </cell>
          <cell r="C29">
            <v>2.06</v>
          </cell>
          <cell r="D29">
            <v>1.42</v>
          </cell>
          <cell r="E29">
            <v>1.43</v>
          </cell>
          <cell r="F29" t="str">
            <v>1</v>
          </cell>
          <cell r="G29">
            <v>2.4418600000000001</v>
          </cell>
        </row>
        <row r="30">
          <cell r="A30" t="str">
            <v>9830419N</v>
          </cell>
          <cell r="B30" t="str">
            <v>collège</v>
          </cell>
          <cell r="C30">
            <v>1.59</v>
          </cell>
          <cell r="D30">
            <v>1.42</v>
          </cell>
          <cell r="E30">
            <v>1.43</v>
          </cell>
          <cell r="F30" t="str">
            <v>1</v>
          </cell>
          <cell r="G30">
            <v>0.62015500000000001</v>
          </cell>
        </row>
        <row r="31">
          <cell r="A31" t="str">
            <v>9830420P</v>
          </cell>
          <cell r="B31" t="str">
            <v>collège</v>
          </cell>
          <cell r="C31">
            <v>1.58</v>
          </cell>
          <cell r="D31">
            <v>1.48</v>
          </cell>
          <cell r="E31">
            <v>1.43</v>
          </cell>
          <cell r="F31" t="str">
            <v>2</v>
          </cell>
          <cell r="G31">
            <v>0.581395</v>
          </cell>
        </row>
        <row r="32">
          <cell r="A32" t="str">
            <v>9830431B</v>
          </cell>
          <cell r="B32" t="str">
            <v>collège</v>
          </cell>
          <cell r="C32">
            <v>1.68</v>
          </cell>
          <cell r="D32">
            <v>1.48</v>
          </cell>
          <cell r="E32">
            <v>1.43</v>
          </cell>
          <cell r="F32" t="str">
            <v>2</v>
          </cell>
          <cell r="G32">
            <v>0.96899199999999996</v>
          </cell>
        </row>
        <row r="33">
          <cell r="A33" t="str">
            <v>9830432C</v>
          </cell>
          <cell r="B33" t="str">
            <v>collège</v>
          </cell>
          <cell r="C33">
            <v>1.54</v>
          </cell>
          <cell r="D33">
            <v>1.48</v>
          </cell>
          <cell r="E33">
            <v>1.43</v>
          </cell>
          <cell r="F33" t="str">
            <v>2</v>
          </cell>
          <cell r="G33">
            <v>0.42635699999999999</v>
          </cell>
        </row>
        <row r="34">
          <cell r="A34" t="str">
            <v>9830447U</v>
          </cell>
          <cell r="B34" t="str">
            <v>collège</v>
          </cell>
          <cell r="C34">
            <v>1.72</v>
          </cell>
          <cell r="D34">
            <v>1.48</v>
          </cell>
          <cell r="E34">
            <v>1.43</v>
          </cell>
          <cell r="F34" t="str">
            <v>2</v>
          </cell>
          <cell r="G34">
            <v>1.124031</v>
          </cell>
        </row>
        <row r="35">
          <cell r="A35" t="str">
            <v>9830472W</v>
          </cell>
          <cell r="B35" t="str">
            <v>collège</v>
          </cell>
          <cell r="C35">
            <v>2.72</v>
          </cell>
          <cell r="D35">
            <v>1.48</v>
          </cell>
          <cell r="E35">
            <v>1.43</v>
          </cell>
          <cell r="F35" t="str">
            <v>2</v>
          </cell>
          <cell r="G35">
            <v>5</v>
          </cell>
        </row>
        <row r="36">
          <cell r="A36" t="str">
            <v>9830474Y</v>
          </cell>
          <cell r="B36" t="str">
            <v>collège</v>
          </cell>
          <cell r="C36">
            <v>1.44</v>
          </cell>
          <cell r="D36">
            <v>1.42</v>
          </cell>
          <cell r="E36">
            <v>1.43</v>
          </cell>
          <cell r="F36" t="str">
            <v>1</v>
          </cell>
          <cell r="G36">
            <v>3.8760000000000003E-2</v>
          </cell>
        </row>
        <row r="37">
          <cell r="A37" t="str">
            <v>9830477B</v>
          </cell>
          <cell r="B37" t="str">
            <v>collège</v>
          </cell>
          <cell r="C37">
            <v>1.63</v>
          </cell>
          <cell r="D37">
            <v>1.42</v>
          </cell>
          <cell r="E37">
            <v>1.43</v>
          </cell>
          <cell r="F37" t="str">
            <v>1</v>
          </cell>
          <cell r="G37">
            <v>0.77519400000000005</v>
          </cell>
        </row>
        <row r="38">
          <cell r="A38" t="str">
            <v>9830482G</v>
          </cell>
          <cell r="B38" t="str">
            <v>collège</v>
          </cell>
          <cell r="C38">
            <v>1.68</v>
          </cell>
          <cell r="D38">
            <v>1.42</v>
          </cell>
          <cell r="E38">
            <v>1.43</v>
          </cell>
          <cell r="F38" t="str">
            <v>1</v>
          </cell>
          <cell r="G38">
            <v>0.96899199999999996</v>
          </cell>
        </row>
        <row r="39">
          <cell r="A39" t="str">
            <v>9830493U</v>
          </cell>
          <cell r="B39" t="str">
            <v>collège</v>
          </cell>
          <cell r="C39">
            <v>1.64</v>
          </cell>
          <cell r="D39">
            <v>1.42</v>
          </cell>
          <cell r="E39">
            <v>1.43</v>
          </cell>
          <cell r="F39" t="str">
            <v>1</v>
          </cell>
          <cell r="G39">
            <v>0.81395300000000004</v>
          </cell>
        </row>
        <row r="40">
          <cell r="A40" t="str">
            <v>9830518W</v>
          </cell>
          <cell r="B40" t="str">
            <v>collège</v>
          </cell>
          <cell r="C40">
            <v>1.5</v>
          </cell>
          <cell r="D40">
            <v>1.48</v>
          </cell>
          <cell r="E40">
            <v>1.43</v>
          </cell>
          <cell r="F40" t="str">
            <v>2</v>
          </cell>
          <cell r="G40">
            <v>0.271318</v>
          </cell>
        </row>
        <row r="41">
          <cell r="A41" t="str">
            <v>9830522A</v>
          </cell>
          <cell r="B41" t="str">
            <v>collège</v>
          </cell>
          <cell r="C41">
            <v>1.52</v>
          </cell>
          <cell r="D41">
            <v>1.42</v>
          </cell>
          <cell r="E41">
            <v>1.43</v>
          </cell>
          <cell r="F41" t="str">
            <v>1</v>
          </cell>
          <cell r="G41">
            <v>0.34883700000000001</v>
          </cell>
        </row>
        <row r="42">
          <cell r="A42" t="str">
            <v>9830524C</v>
          </cell>
          <cell r="B42" t="str">
            <v>collège</v>
          </cell>
          <cell r="C42">
            <v>1.51</v>
          </cell>
          <cell r="D42">
            <v>1.42</v>
          </cell>
          <cell r="E42">
            <v>1.43</v>
          </cell>
          <cell r="F42" t="str">
            <v>1</v>
          </cell>
          <cell r="G42">
            <v>0.31007800000000002</v>
          </cell>
        </row>
        <row r="43">
          <cell r="A43" t="str">
            <v>9830538T</v>
          </cell>
          <cell r="B43" t="str">
            <v>collège</v>
          </cell>
          <cell r="C43">
            <v>1.36</v>
          </cell>
          <cell r="D43">
            <v>1.42</v>
          </cell>
          <cell r="E43">
            <v>1.43</v>
          </cell>
          <cell r="F43" t="str">
            <v>1</v>
          </cell>
          <cell r="G43">
            <v>-1.4583330000000001</v>
          </cell>
        </row>
        <row r="44">
          <cell r="A44" t="str">
            <v>9830616C</v>
          </cell>
          <cell r="B44" t="str">
            <v>collège</v>
          </cell>
          <cell r="C44">
            <v>1.49</v>
          </cell>
          <cell r="D44">
            <v>1.42</v>
          </cell>
          <cell r="E44">
            <v>1.43</v>
          </cell>
          <cell r="F44" t="str">
            <v>1</v>
          </cell>
          <cell r="G44">
            <v>0.23255799999999999</v>
          </cell>
        </row>
        <row r="45">
          <cell r="A45" t="str">
            <v>9830624L</v>
          </cell>
          <cell r="B45" t="str">
            <v>collège</v>
          </cell>
          <cell r="C45">
            <v>1.27</v>
          </cell>
          <cell r="D45">
            <v>1.42</v>
          </cell>
          <cell r="E45">
            <v>1.43</v>
          </cell>
          <cell r="F45" t="str">
            <v>1</v>
          </cell>
          <cell r="G45">
            <v>-3.3333330000000001</v>
          </cell>
        </row>
        <row r="46">
          <cell r="A46" t="str">
            <v>9830625M</v>
          </cell>
          <cell r="B46" t="str">
            <v>collège</v>
          </cell>
          <cell r="C46">
            <v>1.65</v>
          </cell>
          <cell r="D46">
            <v>1.42</v>
          </cell>
          <cell r="E46">
            <v>1.43</v>
          </cell>
          <cell r="F46" t="str">
            <v>1</v>
          </cell>
          <cell r="G46">
            <v>0.85271300000000005</v>
          </cell>
        </row>
        <row r="47">
          <cell r="A47" t="str">
            <v>9830626N</v>
          </cell>
          <cell r="B47" t="str">
            <v>collège</v>
          </cell>
          <cell r="C47">
            <v>1.45</v>
          </cell>
          <cell r="D47">
            <v>1.42</v>
          </cell>
          <cell r="E47">
            <v>1.43</v>
          </cell>
          <cell r="F47" t="str">
            <v>1</v>
          </cell>
          <cell r="G47">
            <v>7.7519000000000005E-2</v>
          </cell>
        </row>
        <row r="48">
          <cell r="A48" t="str">
            <v>9830632V</v>
          </cell>
          <cell r="B48" t="str">
            <v>collège</v>
          </cell>
          <cell r="C48">
            <v>1.64</v>
          </cell>
          <cell r="D48">
            <v>1.42</v>
          </cell>
          <cell r="E48">
            <v>1.43</v>
          </cell>
          <cell r="F48" t="str">
            <v>1</v>
          </cell>
          <cell r="G48">
            <v>0.81395300000000004</v>
          </cell>
        </row>
        <row r="49">
          <cell r="A49" t="str">
            <v>9830639C</v>
          </cell>
          <cell r="B49" t="str">
            <v>collège</v>
          </cell>
          <cell r="C49">
            <v>1.48</v>
          </cell>
          <cell r="D49">
            <v>1.42</v>
          </cell>
          <cell r="E49">
            <v>1.43</v>
          </cell>
          <cell r="F49" t="str">
            <v>1</v>
          </cell>
          <cell r="G49">
            <v>0.193798</v>
          </cell>
        </row>
        <row r="50">
          <cell r="A50" t="str">
            <v>9830640D</v>
          </cell>
          <cell r="B50" t="str">
            <v>collège</v>
          </cell>
          <cell r="C50">
            <v>1.34</v>
          </cell>
          <cell r="D50">
            <v>1.42</v>
          </cell>
          <cell r="E50">
            <v>1.43</v>
          </cell>
          <cell r="F50" t="str">
            <v>1</v>
          </cell>
          <cell r="G50">
            <v>-1.875</v>
          </cell>
        </row>
        <row r="51">
          <cell r="A51" t="str">
            <v>9830649N</v>
          </cell>
          <cell r="B51" t="str">
            <v>collège</v>
          </cell>
          <cell r="C51">
            <v>1.51</v>
          </cell>
          <cell r="D51">
            <v>1.42</v>
          </cell>
          <cell r="E51">
            <v>1.43</v>
          </cell>
          <cell r="F51" t="str">
            <v>1</v>
          </cell>
          <cell r="G51">
            <v>0.31007800000000002</v>
          </cell>
        </row>
        <row r="52">
          <cell r="A52" t="str">
            <v>9830656W</v>
          </cell>
          <cell r="B52" t="str">
            <v>collège</v>
          </cell>
          <cell r="C52">
            <v>1.26</v>
          </cell>
          <cell r="D52">
            <v>1.42</v>
          </cell>
          <cell r="E52">
            <v>1.43</v>
          </cell>
          <cell r="F52" t="str">
            <v>1</v>
          </cell>
          <cell r="G52">
            <v>-3.5416669999999999</v>
          </cell>
        </row>
        <row r="53">
          <cell r="A53" t="str">
            <v>9830681Y</v>
          </cell>
          <cell r="B53" t="str">
            <v>collège</v>
          </cell>
          <cell r="C53">
            <v>1.28</v>
          </cell>
          <cell r="D53">
            <v>1.42</v>
          </cell>
          <cell r="E53">
            <v>1.43</v>
          </cell>
          <cell r="F53" t="str">
            <v>1</v>
          </cell>
          <cell r="G53">
            <v>-3.125</v>
          </cell>
        </row>
        <row r="54">
          <cell r="A54" t="str">
            <v>9830691J</v>
          </cell>
          <cell r="B54" t="str">
            <v>collège</v>
          </cell>
          <cell r="C54">
            <v>1.33</v>
          </cell>
          <cell r="D54">
            <v>1.42</v>
          </cell>
          <cell r="E54">
            <v>1.43</v>
          </cell>
          <cell r="F54" t="str">
            <v>1</v>
          </cell>
          <cell r="G54">
            <v>-2.0833330000000001</v>
          </cell>
        </row>
        <row r="55">
          <cell r="A55" t="str">
            <v>9830698S</v>
          </cell>
          <cell r="B55" t="str">
            <v>collège</v>
          </cell>
          <cell r="C55">
            <v>1.28</v>
          </cell>
          <cell r="D55">
            <v>1.42</v>
          </cell>
          <cell r="E55">
            <v>1.43</v>
          </cell>
          <cell r="F55" t="str">
            <v>1</v>
          </cell>
          <cell r="G55">
            <v>-3.125</v>
          </cell>
        </row>
        <row r="56">
          <cell r="A56" t="str">
            <v>9830002K</v>
          </cell>
          <cell r="B56" t="str">
            <v>lyc GT</v>
          </cell>
          <cell r="C56">
            <v>1.45</v>
          </cell>
          <cell r="D56">
            <v>1.67</v>
          </cell>
          <cell r="E56">
            <v>1.65</v>
          </cell>
          <cell r="F56" t="str">
            <v>1</v>
          </cell>
          <cell r="G56">
            <v>-5</v>
          </cell>
        </row>
        <row r="57">
          <cell r="A57" t="str">
            <v>9830003L</v>
          </cell>
          <cell r="B57" t="str">
            <v>lyc GT</v>
          </cell>
          <cell r="C57">
            <v>1.89</v>
          </cell>
          <cell r="D57">
            <v>1.67</v>
          </cell>
          <cell r="E57">
            <v>1.65</v>
          </cell>
          <cell r="F57" t="str">
            <v>1</v>
          </cell>
          <cell r="G57">
            <v>3.3333330000000001</v>
          </cell>
        </row>
        <row r="58">
          <cell r="A58" t="str">
            <v>9830261S</v>
          </cell>
          <cell r="B58" t="str">
            <v>lyc GT</v>
          </cell>
          <cell r="C58">
            <v>1.5</v>
          </cell>
          <cell r="D58">
            <v>1.6</v>
          </cell>
          <cell r="E58">
            <v>1.65</v>
          </cell>
          <cell r="F58" t="str">
            <v>2</v>
          </cell>
          <cell r="G58">
            <v>-3.75</v>
          </cell>
        </row>
        <row r="59">
          <cell r="A59" t="str">
            <v>9830377T</v>
          </cell>
          <cell r="B59" t="str">
            <v>lyc GT</v>
          </cell>
          <cell r="C59">
            <v>1.71</v>
          </cell>
          <cell r="D59">
            <v>1.6</v>
          </cell>
          <cell r="E59">
            <v>1.65</v>
          </cell>
          <cell r="F59" t="str">
            <v>2</v>
          </cell>
          <cell r="G59">
            <v>0.83333299999999999</v>
          </cell>
        </row>
        <row r="60">
          <cell r="A60" t="str">
            <v>9830483H</v>
          </cell>
          <cell r="B60" t="str">
            <v>lyc GT</v>
          </cell>
          <cell r="C60">
            <v>2.0099999999999998</v>
          </cell>
          <cell r="D60">
            <v>1.67</v>
          </cell>
          <cell r="E60">
            <v>1.65</v>
          </cell>
          <cell r="F60" t="str">
            <v>1</v>
          </cell>
          <cell r="G60">
            <v>5</v>
          </cell>
        </row>
        <row r="61">
          <cell r="A61" t="str">
            <v>9830504F</v>
          </cell>
          <cell r="B61" t="str">
            <v>lyc GT</v>
          </cell>
          <cell r="C61">
            <v>1.72</v>
          </cell>
          <cell r="D61">
            <v>1.6</v>
          </cell>
          <cell r="E61">
            <v>1.65</v>
          </cell>
          <cell r="F61" t="str">
            <v>2</v>
          </cell>
          <cell r="G61">
            <v>0.97222200000000003</v>
          </cell>
        </row>
        <row r="62">
          <cell r="A62" t="str">
            <v>9830507J</v>
          </cell>
          <cell r="B62" t="str">
            <v>lyc GT</v>
          </cell>
          <cell r="C62">
            <v>1.84</v>
          </cell>
          <cell r="D62">
            <v>1.67</v>
          </cell>
          <cell r="E62">
            <v>1.65</v>
          </cell>
          <cell r="F62" t="str">
            <v>1</v>
          </cell>
          <cell r="G62">
            <v>2.6388889999999998</v>
          </cell>
        </row>
        <row r="63">
          <cell r="A63" t="str">
            <v>9830557N</v>
          </cell>
          <cell r="B63" t="str">
            <v>lyc GT</v>
          </cell>
          <cell r="C63">
            <v>1.54</v>
          </cell>
          <cell r="D63">
            <v>1.67</v>
          </cell>
          <cell r="E63">
            <v>1.65</v>
          </cell>
          <cell r="F63" t="str">
            <v>1</v>
          </cell>
          <cell r="G63">
            <v>-2.75</v>
          </cell>
        </row>
        <row r="64">
          <cell r="A64" t="str">
            <v>9830635Y</v>
          </cell>
          <cell r="B64" t="str">
            <v>lyc GT</v>
          </cell>
          <cell r="C64">
            <v>1.86</v>
          </cell>
          <cell r="D64">
            <v>1.67</v>
          </cell>
          <cell r="E64">
            <v>1.65</v>
          </cell>
          <cell r="F64" t="str">
            <v>1</v>
          </cell>
          <cell r="G64">
            <v>2.9166669999999999</v>
          </cell>
        </row>
        <row r="65">
          <cell r="A65" t="str">
            <v>9830693L</v>
          </cell>
          <cell r="B65" t="str">
            <v>lyc GT</v>
          </cell>
          <cell r="C65">
            <v>1.85</v>
          </cell>
          <cell r="D65">
            <v>1.67</v>
          </cell>
          <cell r="E65">
            <v>1.65</v>
          </cell>
          <cell r="F65" t="str">
            <v>1</v>
          </cell>
          <cell r="G65">
            <v>2.7777780000000001</v>
          </cell>
        </row>
        <row r="66">
          <cell r="A66" t="str">
            <v>9830003L</v>
          </cell>
          <cell r="B66" t="str">
            <v>lyc pro</v>
          </cell>
          <cell r="C66">
            <v>2.09</v>
          </cell>
          <cell r="D66">
            <v>1.99</v>
          </cell>
          <cell r="E66">
            <v>2.06</v>
          </cell>
          <cell r="F66" t="str">
            <v>1</v>
          </cell>
          <cell r="G66">
            <v>9.7403000000000003E-2</v>
          </cell>
        </row>
        <row r="67">
          <cell r="A67" t="str">
            <v>9830006P</v>
          </cell>
          <cell r="B67" t="str">
            <v>lyc pro</v>
          </cell>
          <cell r="C67">
            <v>1.81</v>
          </cell>
          <cell r="D67">
            <v>1.99</v>
          </cell>
          <cell r="E67">
            <v>2.06</v>
          </cell>
          <cell r="F67" t="str">
            <v>1</v>
          </cell>
          <cell r="G67">
            <v>-2.2727270000000002</v>
          </cell>
        </row>
        <row r="68">
          <cell r="A68" t="str">
            <v>9830269A</v>
          </cell>
          <cell r="B68" t="str">
            <v>lyc pro</v>
          </cell>
          <cell r="C68">
            <v>1.83</v>
          </cell>
          <cell r="D68">
            <v>2.15</v>
          </cell>
          <cell r="E68">
            <v>2.06</v>
          </cell>
          <cell r="F68" t="str">
            <v>2</v>
          </cell>
          <cell r="G68">
            <v>-2.0909089999999999</v>
          </cell>
        </row>
        <row r="69">
          <cell r="A69" t="str">
            <v>9830270B</v>
          </cell>
          <cell r="B69" t="str">
            <v>lyc pro</v>
          </cell>
          <cell r="C69">
            <v>2.4300000000000002</v>
          </cell>
          <cell r="D69">
            <v>2.15</v>
          </cell>
          <cell r="E69">
            <v>2.06</v>
          </cell>
          <cell r="F69" t="str">
            <v>2</v>
          </cell>
          <cell r="G69">
            <v>1.2012989999999999</v>
          </cell>
        </row>
        <row r="70">
          <cell r="A70" t="str">
            <v>9830271C</v>
          </cell>
          <cell r="B70" t="str">
            <v>lyc pro</v>
          </cell>
          <cell r="C70">
            <v>2.08</v>
          </cell>
          <cell r="D70">
            <v>2.15</v>
          </cell>
          <cell r="E70">
            <v>2.06</v>
          </cell>
          <cell r="F70" t="str">
            <v>2</v>
          </cell>
          <cell r="G70">
            <v>6.4935000000000007E-2</v>
          </cell>
        </row>
        <row r="71">
          <cell r="A71" t="str">
            <v>9830272D</v>
          </cell>
          <cell r="B71" t="str">
            <v>lyc pro</v>
          </cell>
          <cell r="C71">
            <v>1.85</v>
          </cell>
          <cell r="D71">
            <v>2.15</v>
          </cell>
          <cell r="E71">
            <v>2.06</v>
          </cell>
          <cell r="F71" t="str">
            <v>2</v>
          </cell>
          <cell r="G71">
            <v>-1.9090910000000001</v>
          </cell>
        </row>
        <row r="72">
          <cell r="A72" t="str">
            <v>9830273E</v>
          </cell>
          <cell r="B72" t="str">
            <v>lyc pro</v>
          </cell>
          <cell r="C72">
            <v>3.6</v>
          </cell>
          <cell r="D72">
            <v>2.15</v>
          </cell>
          <cell r="E72">
            <v>2.06</v>
          </cell>
          <cell r="F72" t="str">
            <v>2</v>
          </cell>
          <cell r="G72">
            <v>5</v>
          </cell>
        </row>
        <row r="73">
          <cell r="A73" t="str">
            <v>9830294C</v>
          </cell>
          <cell r="B73" t="str">
            <v>lyc pro</v>
          </cell>
          <cell r="C73">
            <v>2.93</v>
          </cell>
          <cell r="D73">
            <v>2.15</v>
          </cell>
          <cell r="E73">
            <v>2.06</v>
          </cell>
          <cell r="F73" t="str">
            <v>2</v>
          </cell>
          <cell r="G73">
            <v>2.824675</v>
          </cell>
        </row>
        <row r="74">
          <cell r="A74" t="str">
            <v>9830306R</v>
          </cell>
          <cell r="B74" t="str">
            <v>lyc pro</v>
          </cell>
          <cell r="C74">
            <v>2.13</v>
          </cell>
          <cell r="D74">
            <v>1.99</v>
          </cell>
          <cell r="E74">
            <v>2.06</v>
          </cell>
          <cell r="F74" t="str">
            <v>1</v>
          </cell>
          <cell r="G74">
            <v>0.227273</v>
          </cell>
        </row>
        <row r="75">
          <cell r="A75" t="str">
            <v>9830377T</v>
          </cell>
          <cell r="B75" t="str">
            <v>lyc pro</v>
          </cell>
          <cell r="C75">
            <v>1.96</v>
          </cell>
          <cell r="D75">
            <v>2.15</v>
          </cell>
          <cell r="E75">
            <v>2.06</v>
          </cell>
          <cell r="F75" t="str">
            <v>2</v>
          </cell>
          <cell r="G75">
            <v>-0.90909099999999998</v>
          </cell>
        </row>
        <row r="76">
          <cell r="A76" t="str">
            <v>9830401U</v>
          </cell>
          <cell r="B76" t="str">
            <v>lyc pro</v>
          </cell>
          <cell r="C76">
            <v>2.2400000000000002</v>
          </cell>
          <cell r="D76">
            <v>2.15</v>
          </cell>
          <cell r="E76">
            <v>2.06</v>
          </cell>
          <cell r="F76" t="str">
            <v>2</v>
          </cell>
          <cell r="G76">
            <v>0.58441600000000005</v>
          </cell>
        </row>
        <row r="77">
          <cell r="A77" t="str">
            <v>9830460H</v>
          </cell>
          <cell r="B77" t="str">
            <v>lyc pro</v>
          </cell>
          <cell r="C77">
            <v>2.4500000000000002</v>
          </cell>
          <cell r="D77">
            <v>1.99</v>
          </cell>
          <cell r="E77">
            <v>2.06</v>
          </cell>
          <cell r="F77" t="str">
            <v>1</v>
          </cell>
          <cell r="G77">
            <v>1.2662340000000001</v>
          </cell>
        </row>
        <row r="78">
          <cell r="A78" t="str">
            <v>9830483H</v>
          </cell>
          <cell r="B78" t="str">
            <v>lyc pro</v>
          </cell>
          <cell r="C78">
            <v>2.3199999999999998</v>
          </cell>
          <cell r="D78">
            <v>1.99</v>
          </cell>
          <cell r="E78">
            <v>2.06</v>
          </cell>
          <cell r="F78" t="str">
            <v>1</v>
          </cell>
          <cell r="G78">
            <v>0.84415600000000002</v>
          </cell>
        </row>
        <row r="79">
          <cell r="A79" t="str">
            <v>9830635Y</v>
          </cell>
          <cell r="B79" t="str">
            <v>lyc pro</v>
          </cell>
          <cell r="C79">
            <v>2.09</v>
          </cell>
          <cell r="D79">
            <v>1.99</v>
          </cell>
          <cell r="E79">
            <v>2.06</v>
          </cell>
          <cell r="F79" t="str">
            <v>1</v>
          </cell>
          <cell r="G79">
            <v>9.7403000000000003E-2</v>
          </cell>
        </row>
        <row r="80">
          <cell r="A80" t="str">
            <v>9830693L</v>
          </cell>
          <cell r="B80" t="str">
            <v>lyc pro</v>
          </cell>
          <cell r="C80">
            <v>1.51</v>
          </cell>
          <cell r="D80">
            <v>1.99</v>
          </cell>
          <cell r="E80">
            <v>2.06</v>
          </cell>
          <cell r="F80" t="str">
            <v>1</v>
          </cell>
          <cell r="G80">
            <v>-5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e.9830003l@ac-noumea.nc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e.9830003l@ac-noumea.nc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B1:Y143"/>
  <sheetViews>
    <sheetView tabSelected="1" workbookViewId="0">
      <selection activeCell="F92" sqref="F92"/>
    </sheetView>
  </sheetViews>
  <sheetFormatPr baseColWidth="10" defaultColWidth="11.42578125" defaultRowHeight="12.75"/>
  <cols>
    <col min="1" max="1" width="4.7109375" style="2" customWidth="1"/>
    <col min="2" max="2" width="19.7109375" style="2" customWidth="1"/>
    <col min="3" max="3" width="11.42578125" style="2"/>
    <col min="4" max="4" width="13.42578125" style="2" customWidth="1"/>
    <col min="5" max="5" width="14.5703125" style="2" customWidth="1"/>
    <col min="6" max="6" width="13.28515625" style="2" customWidth="1"/>
    <col min="7" max="8" width="11.28515625" style="2" customWidth="1"/>
    <col min="9" max="9" width="13.85546875" style="2" customWidth="1"/>
    <col min="10" max="16384" width="11.42578125" style="2"/>
  </cols>
  <sheetData>
    <row r="1" spans="2:18" ht="15.75">
      <c r="B1" s="114" t="s">
        <v>135</v>
      </c>
      <c r="C1" s="114"/>
      <c r="D1" s="114"/>
      <c r="E1" s="114"/>
      <c r="F1" s="114"/>
      <c r="G1" s="114"/>
      <c r="H1" s="114"/>
      <c r="I1" s="114"/>
      <c r="K1" s="48" t="s">
        <v>191</v>
      </c>
      <c r="L1" s="49"/>
      <c r="M1" s="49"/>
      <c r="N1" s="49"/>
      <c r="O1" s="49"/>
      <c r="P1" s="49"/>
      <c r="Q1" s="49"/>
      <c r="R1" s="26"/>
    </row>
    <row r="3" spans="2:18" ht="14.25">
      <c r="B3" s="30" t="str">
        <f>VLOOKUP(B1,Base_lyc!A2:B11,2,FALSE)</f>
        <v>9830377T</v>
      </c>
      <c r="D3" s="23"/>
      <c r="E3" s="2" t="s">
        <v>30</v>
      </c>
      <c r="F3" s="29" t="str">
        <f>VLOOKUP(B3,Base_lyc!B2:D11,3,FALSE)</f>
        <v>Nouméa</v>
      </c>
    </row>
    <row r="6" spans="2:18" ht="3" customHeight="1"/>
    <row r="7" spans="2:18" ht="15.75" hidden="1">
      <c r="B7" s="4" t="s">
        <v>18</v>
      </c>
      <c r="C7" s="4"/>
      <c r="D7" s="4"/>
      <c r="E7" s="4"/>
      <c r="F7" s="4"/>
      <c r="G7" s="4"/>
      <c r="H7" s="4"/>
    </row>
    <row r="8" spans="2:18" hidden="1"/>
    <row r="9" spans="2:18" hidden="1">
      <c r="B9" s="2" t="s">
        <v>30</v>
      </c>
      <c r="C9" s="2" t="s">
        <v>28</v>
      </c>
      <c r="E9" s="20" t="s">
        <v>40</v>
      </c>
      <c r="G9" s="2" t="s">
        <v>39</v>
      </c>
    </row>
    <row r="10" spans="2:18" hidden="1">
      <c r="B10" s="2" t="s">
        <v>29</v>
      </c>
      <c r="C10" s="2" t="s">
        <v>35</v>
      </c>
      <c r="E10" s="20" t="s">
        <v>41</v>
      </c>
    </row>
    <row r="11" spans="2:18" hidden="1">
      <c r="B11" s="2" t="s">
        <v>25</v>
      </c>
      <c r="C11" s="2" t="s">
        <v>36</v>
      </c>
      <c r="E11" s="21" t="s">
        <v>42</v>
      </c>
    </row>
    <row r="12" spans="2:18" hidden="1">
      <c r="B12" s="2" t="s">
        <v>26</v>
      </c>
      <c r="C12" s="2" t="s">
        <v>37</v>
      </c>
      <c r="E12" s="21" t="s">
        <v>13</v>
      </c>
    </row>
    <row r="13" spans="2:18" hidden="1">
      <c r="B13" s="2" t="s">
        <v>27</v>
      </c>
      <c r="C13" s="10" t="s">
        <v>38</v>
      </c>
      <c r="E13" s="21"/>
    </row>
    <row r="14" spans="2:18" hidden="1">
      <c r="E14" s="21" t="s">
        <v>14</v>
      </c>
    </row>
    <row r="19" spans="2:9" ht="15.75">
      <c r="B19" s="11" t="s">
        <v>15</v>
      </c>
    </row>
    <row r="20" spans="2:9">
      <c r="E20" s="106">
        <v>2012</v>
      </c>
      <c r="F20" s="105">
        <v>2023</v>
      </c>
      <c r="G20" s="104">
        <v>2024</v>
      </c>
      <c r="H20" s="102">
        <v>2025</v>
      </c>
      <c r="I20" s="103" t="s">
        <v>385</v>
      </c>
    </row>
    <row r="21" spans="2:9">
      <c r="B21" s="109" t="s">
        <v>243</v>
      </c>
      <c r="C21" s="128" t="s">
        <v>245</v>
      </c>
      <c r="D21" s="129"/>
      <c r="E21" s="107">
        <f>VLOOKUP($B$3,Base_lyc!$B$2:$BS$11,5,FALSE)</f>
        <v>302</v>
      </c>
      <c r="F21" s="101">
        <f>VLOOKUP($B$3,Base_lyc!$B$2:$BS$11,7,FALSE)</f>
        <v>297</v>
      </c>
      <c r="G21" s="100">
        <f>VLOOKUP($B$3,Base_lyc!$B$2:$BS$11,9,FALSE)</f>
        <v>285</v>
      </c>
      <c r="H21" s="31">
        <f>VLOOKUP($B$3,Base_lyc!$B$2:$BS$11,11,FALSE)</f>
        <v>263</v>
      </c>
      <c r="I21" s="31">
        <f>VLOOKUP($B$3,Base_lyc!$B$2:$BS$11,14,FALSE)</f>
        <v>257</v>
      </c>
    </row>
    <row r="22" spans="2:9" s="9" customFormat="1">
      <c r="B22" s="109" t="s">
        <v>244</v>
      </c>
      <c r="C22" s="130" t="s">
        <v>246</v>
      </c>
      <c r="D22" s="131"/>
      <c r="E22" s="107" t="str">
        <f>VLOOKUP($B$3,Base_lyc!$B$2:$BS$11,6,FALSE)</f>
        <v>-</v>
      </c>
      <c r="F22" s="101" t="str">
        <f>VLOOKUP($B$3,Base_lyc!$B$2:$BS$11,8,FALSE)</f>
        <v>-</v>
      </c>
      <c r="G22" s="100" t="str">
        <f>VLOOKUP($B$3,Base_lyc!$B$2:$BS$11,10,FALSE)</f>
        <v>-</v>
      </c>
      <c r="H22" s="31" t="str">
        <f>VLOOKUP($B$3,Base_lyc!$B$2:$BS$11,12,FALSE)</f>
        <v>-</v>
      </c>
      <c r="I22" s="31">
        <f>VLOOKUP($B$3,Base_lyc!$B$2:$BS$11,15,FALSE)</f>
        <v>0</v>
      </c>
    </row>
    <row r="27" spans="2:9">
      <c r="C27" s="30">
        <v>2012</v>
      </c>
      <c r="D27" s="30">
        <f t="shared" ref="D27:F28" si="0">F20</f>
        <v>2023</v>
      </c>
      <c r="E27" s="30">
        <f t="shared" si="0"/>
        <v>2024</v>
      </c>
      <c r="F27" s="30">
        <f t="shared" si="0"/>
        <v>2025</v>
      </c>
    </row>
    <row r="28" spans="2:9">
      <c r="C28" s="39">
        <f>E21</f>
        <v>302</v>
      </c>
      <c r="D28" s="39">
        <f t="shared" si="0"/>
        <v>297</v>
      </c>
      <c r="E28" s="39">
        <f t="shared" si="0"/>
        <v>285</v>
      </c>
      <c r="F28" s="39">
        <f t="shared" si="0"/>
        <v>263</v>
      </c>
    </row>
    <row r="39" spans="2:9" ht="15.75">
      <c r="B39" s="5" t="s">
        <v>201</v>
      </c>
      <c r="C39" s="3"/>
      <c r="D39" s="3"/>
      <c r="E39" s="3"/>
      <c r="F39" s="3"/>
      <c r="G39" s="3"/>
      <c r="H39" s="3"/>
    </row>
    <row r="40" spans="2:9">
      <c r="F40" s="115" t="s">
        <v>240</v>
      </c>
      <c r="G40" s="115"/>
      <c r="H40" s="115"/>
      <c r="I40" s="115"/>
    </row>
    <row r="41" spans="2:9">
      <c r="F41" s="45" t="s">
        <v>16</v>
      </c>
      <c r="G41" s="122" t="str">
        <f>VLOOKUP(B3,Base_lyc!B2:BS11,2,FALSE)</f>
        <v>Privé</v>
      </c>
      <c r="H41" s="123"/>
      <c r="I41" s="45" t="s">
        <v>190</v>
      </c>
    </row>
    <row r="42" spans="2:9">
      <c r="B42" s="2" t="s">
        <v>207</v>
      </c>
      <c r="F42" s="57">
        <f>VLOOKUP($B$3,Base_lyc!$B$2:$BS$11,16,FALSE)</f>
        <v>99.1</v>
      </c>
      <c r="G42" s="124">
        <f>VLOOKUP($B$3,Base_lyc!$B$2:$BS$11,17,FALSE)</f>
        <v>99.2</v>
      </c>
      <c r="H42" s="125"/>
      <c r="I42" s="57">
        <f>VLOOKUP($B$3,Base_lyc!$B$2:$BS$11,18,FALSE)</f>
        <v>110.6</v>
      </c>
    </row>
    <row r="43" spans="2:9">
      <c r="B43" s="2" t="s">
        <v>209</v>
      </c>
      <c r="F43" s="57">
        <f>VLOOKUP($B$3,Base_lyc!$B$2:$BS$11,19,FALSE)</f>
        <v>44.2</v>
      </c>
      <c r="G43" s="124">
        <f>VLOOKUP($B$3,Base_lyc!$B$2:$BS$11,20,FALSE)</f>
        <v>29.6</v>
      </c>
      <c r="H43" s="125"/>
      <c r="I43" s="57">
        <f>VLOOKUP($B$3,Base_lyc!$B$2:$BS$11,21,FALSE)</f>
        <v>33.5</v>
      </c>
    </row>
    <row r="44" spans="2:9">
      <c r="B44" s="2" t="s">
        <v>210</v>
      </c>
      <c r="F44" s="57">
        <f>VLOOKUP($B$3,Base_lyc!$B$2:$BS$11,22,FALSE)</f>
        <v>9.1999999999999993</v>
      </c>
      <c r="G44" s="124">
        <f>VLOOKUP($B$3,Base_lyc!$B$2:$BS$11,23,FALSE)</f>
        <v>24.7</v>
      </c>
      <c r="H44" s="125"/>
      <c r="I44" s="57">
        <f>VLOOKUP($B$3,Base_lyc!$B$2:$BS$11,24,FALSE)</f>
        <v>24.7</v>
      </c>
    </row>
    <row r="45" spans="2:9">
      <c r="B45" s="2" t="s">
        <v>211</v>
      </c>
      <c r="F45" s="57">
        <f>VLOOKUP($B$3,Base_lyc!$B$2:$BS$11,25,FALSE)</f>
        <v>95.6</v>
      </c>
      <c r="G45" s="124">
        <f>VLOOKUP($B$3,Base_lyc!$B$2:$BS$11,26,FALSE)</f>
        <v>111.9</v>
      </c>
      <c r="H45" s="125"/>
      <c r="I45" s="57">
        <f>VLOOKUP($B$3,Base_lyc!$B$2:$BS$11,27,FALSE)</f>
        <v>108.2</v>
      </c>
    </row>
    <row r="46" spans="2:9">
      <c r="B46" s="2" t="s">
        <v>216</v>
      </c>
      <c r="F46" s="57" t="str">
        <f>VLOOKUP($B$3,Base_lyc!$BT$2:$BW$11,2,FALSE)</f>
        <v>nd</v>
      </c>
      <c r="G46" s="124" t="str">
        <f>VLOOKUP($B$3,Base_lyc!$BT$2:$BW$11,3,FALSE)</f>
        <v>nd</v>
      </c>
      <c r="H46" s="125"/>
      <c r="I46" s="57" t="str">
        <f>VLOOKUP($B$3,Base_lyc!$BT$2:$BW$11,4,FALSE)</f>
        <v>nd</v>
      </c>
    </row>
    <row r="47" spans="2:9">
      <c r="B47" s="2" t="s">
        <v>43</v>
      </c>
      <c r="F47" s="57">
        <f>VLOOKUP($B$3,Base_lyc!$B$2:$BS$11,28,FALSE)</f>
        <v>15.7</v>
      </c>
      <c r="G47" s="124">
        <f>VLOOKUP($B$3,Base_lyc!$B$2:$BS$11,29,FALSE)</f>
        <v>7.6</v>
      </c>
      <c r="H47" s="125"/>
      <c r="I47" s="57">
        <f>VLOOKUP($B$3,Base_lyc!$B$2:$BS$11,30,FALSE)</f>
        <v>8.5</v>
      </c>
    </row>
    <row r="48" spans="2:9">
      <c r="B48" s="90" t="s">
        <v>227</v>
      </c>
      <c r="F48" s="86">
        <f>VLOOKUP($B$3,Base_lyc!$BT$2:$CC$11,5,FALSE)</f>
        <v>50.5</v>
      </c>
      <c r="G48" s="126">
        <f>VLOOKUP($B$3,Base_lyc!$BT$2:$CC$11,6,FALSE)</f>
        <v>29.1</v>
      </c>
      <c r="H48" s="126"/>
      <c r="I48" s="86">
        <f>VLOOKUP($B$3,Base_lyc!$BT$2:$CC$11,7,FALSE)</f>
        <v>32.4</v>
      </c>
    </row>
    <row r="49" spans="2:12">
      <c r="B49" s="91" t="s">
        <v>228</v>
      </c>
      <c r="F49" s="84">
        <f>VLOOKUP($B$3,Base_lyc!$BT$2:$CC$11,8,FALSE)</f>
        <v>84.5</v>
      </c>
      <c r="G49" s="127">
        <f>VLOOKUP($B$3,Base_lyc!$BT$2:$CC$11,9,FALSE)</f>
        <v>48.7</v>
      </c>
      <c r="H49" s="127"/>
      <c r="I49" s="84">
        <f>VLOOKUP($B$3,Base_lyc!$BT$2:$CC$11,10,FALSE)</f>
        <v>53.8</v>
      </c>
    </row>
    <row r="50" spans="2:12" ht="16.5" hidden="1" customHeight="1">
      <c r="B50" s="15" t="s">
        <v>122</v>
      </c>
      <c r="C50" s="16"/>
      <c r="D50" s="16"/>
      <c r="E50" s="16"/>
      <c r="F50" s="16"/>
      <c r="G50" s="16"/>
      <c r="H50" s="16"/>
      <c r="I50" s="17" t="s">
        <v>6</v>
      </c>
    </row>
    <row r="51" spans="2:12" ht="19.5" hidden="1" customHeight="1">
      <c r="B51" s="12" t="s">
        <v>2</v>
      </c>
      <c r="C51" s="116" t="s">
        <v>1</v>
      </c>
      <c r="D51" s="117"/>
      <c r="E51" s="118" t="s">
        <v>3</v>
      </c>
      <c r="F51" s="119"/>
      <c r="G51" s="120" t="s">
        <v>4</v>
      </c>
      <c r="H51" s="120"/>
      <c r="I51" s="121"/>
    </row>
    <row r="52" spans="2:12" hidden="1">
      <c r="J52" s="32">
        <v>-6.5</v>
      </c>
      <c r="K52" s="41">
        <f>VLOOKUP(B3,Base_lyc!B35:C44,2,FALSE)</f>
        <v>0</v>
      </c>
      <c r="L52" s="32">
        <v>6.5</v>
      </c>
    </row>
    <row r="53" spans="2:12" hidden="1">
      <c r="J53" s="32">
        <v>0</v>
      </c>
      <c r="K53" s="32">
        <v>0</v>
      </c>
      <c r="L53" s="32">
        <v>0</v>
      </c>
    </row>
    <row r="54" spans="2:12" hidden="1">
      <c r="J54" s="13"/>
      <c r="K54" s="13"/>
      <c r="L54" s="13"/>
    </row>
    <row r="55" spans="2:12">
      <c r="J55" s="13"/>
      <c r="K55" s="13"/>
      <c r="L55" s="13"/>
    </row>
    <row r="56" spans="2:12">
      <c r="B56" s="47"/>
      <c r="J56" s="13"/>
      <c r="K56" s="13"/>
      <c r="L56" s="13"/>
    </row>
    <row r="57" spans="2:12">
      <c r="J57" s="13"/>
      <c r="K57" s="13"/>
      <c r="L57" s="13"/>
    </row>
    <row r="59" spans="2:12" ht="15.75">
      <c r="B59" s="5" t="s">
        <v>0</v>
      </c>
    </row>
    <row r="60" spans="2:12">
      <c r="F60" s="115" t="s">
        <v>240</v>
      </c>
      <c r="G60" s="115"/>
      <c r="H60" s="115"/>
      <c r="I60" s="115"/>
    </row>
    <row r="61" spans="2:12">
      <c r="F61" s="6" t="s">
        <v>16</v>
      </c>
      <c r="G61" s="122" t="str">
        <f>VLOOKUP(B3,Base_lyc!B2:BS11,2,FALSE)</f>
        <v>Privé</v>
      </c>
      <c r="H61" s="123"/>
      <c r="I61" s="45" t="s">
        <v>190</v>
      </c>
    </row>
    <row r="62" spans="2:12">
      <c r="B62" s="2" t="s">
        <v>19</v>
      </c>
      <c r="F62" s="138">
        <f>VLOOKUP($B$3,Base_lyc!$B$2:$BS$11,31,FALSE)</f>
        <v>1.71</v>
      </c>
      <c r="G62" s="134">
        <f>VLOOKUP($B$3,Base_lyc!$B$2:$BS$11,32,FALSE)</f>
        <v>1.6</v>
      </c>
      <c r="H62" s="135"/>
      <c r="I62" s="138">
        <f>VLOOKUP($B$3,Base_lyc!$B$2:$BS$11,33,FALSE)</f>
        <v>1.65</v>
      </c>
    </row>
    <row r="63" spans="2:12">
      <c r="B63" s="2" t="s">
        <v>44</v>
      </c>
      <c r="F63" s="139"/>
      <c r="G63" s="136"/>
      <c r="H63" s="137"/>
      <c r="I63" s="139"/>
    </row>
    <row r="64" spans="2:12">
      <c r="B64" s="2" t="s">
        <v>45</v>
      </c>
      <c r="F64" s="57">
        <f>VLOOKUP($B$3,Base_lyc!$B$2:$BS$11,34,FALSE)</f>
        <v>26.3</v>
      </c>
      <c r="G64" s="124">
        <f>VLOOKUP($B$3,Base_lyc!$B$2:$BS$11,35,FALSE)</f>
        <v>27.6</v>
      </c>
      <c r="H64" s="125"/>
      <c r="I64" s="85">
        <f>VLOOKUP($B$3,Base_lyc!$B$2:$BS$11,36,FALSE)</f>
        <v>26.6</v>
      </c>
    </row>
    <row r="66" spans="2:12" ht="16.5" hidden="1" customHeight="1">
      <c r="B66" s="15" t="s">
        <v>123</v>
      </c>
      <c r="C66" s="16"/>
      <c r="D66" s="16"/>
      <c r="E66" s="16"/>
      <c r="F66" s="16"/>
      <c r="G66" s="16"/>
      <c r="H66" s="16"/>
      <c r="I66" s="17" t="s">
        <v>5</v>
      </c>
    </row>
    <row r="67" spans="2:12" ht="19.5" hidden="1" customHeight="1">
      <c r="B67" s="12" t="s">
        <v>2</v>
      </c>
      <c r="C67" s="116" t="s">
        <v>1</v>
      </c>
      <c r="D67" s="117"/>
      <c r="E67" s="118" t="s">
        <v>3</v>
      </c>
      <c r="F67" s="119"/>
      <c r="G67" s="120" t="s">
        <v>4</v>
      </c>
      <c r="H67" s="120"/>
      <c r="I67" s="121"/>
    </row>
    <row r="68" spans="2:12" hidden="1">
      <c r="J68" s="32">
        <v>-6.5</v>
      </c>
      <c r="K68" s="41" t="e">
        <f>VLOOKUP(B3,Base_lyc!B35:C44,3,FALSE)</f>
        <v>#REF!</v>
      </c>
      <c r="L68" s="32">
        <v>6.5</v>
      </c>
    </row>
    <row r="69" spans="2:12" hidden="1">
      <c r="J69" s="32">
        <v>0</v>
      </c>
      <c r="K69" s="32">
        <v>0</v>
      </c>
      <c r="L69" s="32">
        <v>0</v>
      </c>
    </row>
    <row r="70" spans="2:12" hidden="1">
      <c r="J70" s="13"/>
      <c r="K70" s="13"/>
      <c r="L70" s="13"/>
    </row>
    <row r="71" spans="2:12">
      <c r="J71" s="13"/>
      <c r="K71" s="13"/>
      <c r="L71" s="13"/>
    </row>
    <row r="72" spans="2:12">
      <c r="J72" s="13"/>
      <c r="K72" s="13"/>
      <c r="L72" s="13"/>
    </row>
    <row r="73" spans="2:12" ht="15.75">
      <c r="B73" s="5" t="s">
        <v>20</v>
      </c>
    </row>
    <row r="74" spans="2:12">
      <c r="F74" s="115" t="s">
        <v>240</v>
      </c>
      <c r="G74" s="115"/>
      <c r="H74" s="115"/>
      <c r="I74" s="115"/>
    </row>
    <row r="75" spans="2:12">
      <c r="F75" s="45" t="s">
        <v>16</v>
      </c>
      <c r="G75" s="122" t="str">
        <f>VLOOKUP(B3,Base_lyc!B2:BS11,2,FALSE)</f>
        <v>Privé</v>
      </c>
      <c r="H75" s="123"/>
      <c r="I75" s="45" t="s">
        <v>190</v>
      </c>
    </row>
    <row r="76" spans="2:12" hidden="1">
      <c r="B76" s="2" t="s">
        <v>21</v>
      </c>
      <c r="F76" s="86" t="str">
        <f>VLOOKUP(B3,Base_lyc!B2:BS11,56,FALSE)</f>
        <v>-</v>
      </c>
      <c r="G76" s="132">
        <f>VLOOKUP(B3,Base_lyc!B2:BS11,57,FALSE)</f>
        <v>79.43925233644859</v>
      </c>
      <c r="H76" s="133"/>
      <c r="I76" s="86">
        <f>VLOOKUP(B3,Base_lyc!B2:BS11,58,FALSE)</f>
        <v>81.395348837209298</v>
      </c>
    </row>
    <row r="77" spans="2:12">
      <c r="B77" s="2" t="s">
        <v>22</v>
      </c>
      <c r="F77" s="57">
        <f>VLOOKUP($B$3,Base_lyc!$B$2:$BS$11,62,FALSE)</f>
        <v>70.400000000000006</v>
      </c>
      <c r="G77" s="124">
        <f>VLOOKUP($B$3,Base_lyc!$B$2:$BS$11,63,FALSE)</f>
        <v>73.5</v>
      </c>
      <c r="H77" s="125"/>
      <c r="I77" s="57">
        <f>VLOOKUP($B$3,Base_lyc!$B$2:$BS$11,64,FALSE)</f>
        <v>86.1</v>
      </c>
    </row>
    <row r="78" spans="2:12">
      <c r="B78" s="2" t="s">
        <v>23</v>
      </c>
      <c r="F78" s="57">
        <f>VLOOKUP($B$3,Base_lyc!$B$2:$BS$11,65,FALSE)</f>
        <v>8.4</v>
      </c>
      <c r="G78" s="124">
        <f>VLOOKUP($B$3,Base_lyc!$B$2:$BS$11,66,FALSE)</f>
        <v>7.7</v>
      </c>
      <c r="H78" s="125"/>
      <c r="I78" s="57">
        <f>VLOOKUP($B$3,Base_lyc!$B$2:$BS$11,67,FALSE)</f>
        <v>6.4</v>
      </c>
    </row>
    <row r="79" spans="2:12">
      <c r="B79" s="2" t="s">
        <v>24</v>
      </c>
      <c r="F79" s="57">
        <f>VLOOKUP($B$3,Base_lyc!$B$2:$BS$11,68,FALSE)</f>
        <v>49.7</v>
      </c>
      <c r="G79" s="124">
        <f>VLOOKUP($B$3,Base_lyc!$B$2:$BS$11,69,FALSE)</f>
        <v>47.9</v>
      </c>
      <c r="H79" s="125"/>
      <c r="I79" s="57">
        <f>VLOOKUP($B$3,Base_lyc!$B$2:$BS$11,70,FALSE)</f>
        <v>46.6</v>
      </c>
    </row>
    <row r="86" spans="2:10" ht="15.75">
      <c r="B86" s="5" t="s">
        <v>7</v>
      </c>
    </row>
    <row r="87" spans="2:10">
      <c r="F87" s="115" t="s">
        <v>241</v>
      </c>
      <c r="G87" s="115"/>
      <c r="H87" s="115"/>
      <c r="I87" s="115"/>
    </row>
    <row r="88" spans="2:10">
      <c r="F88" s="18" t="s">
        <v>16</v>
      </c>
      <c r="G88" s="36" t="s">
        <v>10</v>
      </c>
      <c r="H88" s="18" t="str">
        <f>VLOOKUP(B3,Base_lyc!B2:BS11,2,FALSE)</f>
        <v>Privé</v>
      </c>
      <c r="I88" s="45" t="s">
        <v>190</v>
      </c>
    </row>
    <row r="89" spans="2:10">
      <c r="B89" s="2" t="s">
        <v>192</v>
      </c>
      <c r="E89" s="19"/>
      <c r="F89" s="57">
        <f>VLOOKUP($B$3,Base_lyc!$B$2:$BS$11,37,FALSE)</f>
        <v>68.599999999999994</v>
      </c>
      <c r="G89" s="58" t="s">
        <v>12</v>
      </c>
      <c r="H89" s="57">
        <f>VLOOKUP($B$3,Base_lyc!$B$2:$BS$11,38,FALSE)</f>
        <v>81.2</v>
      </c>
      <c r="I89" s="57">
        <f>VLOOKUP($B$3,Base_lyc!$B$2:$BS$11,39,FALSE)</f>
        <v>82.3</v>
      </c>
    </row>
    <row r="90" spans="2:10">
      <c r="B90" s="2" t="s">
        <v>193</v>
      </c>
      <c r="E90" s="19"/>
      <c r="F90" s="57">
        <f>VLOOKUP($B$3,Base_lyc!$B$2:$BS$11,40,FALSE)</f>
        <v>11.4</v>
      </c>
      <c r="G90" s="58" t="s">
        <v>12</v>
      </c>
      <c r="H90" s="57">
        <f>VLOOKUP($B$3,Base_lyc!$B$2:$BS$11,41,FALSE)</f>
        <v>4</v>
      </c>
      <c r="I90" s="57">
        <f>VLOOKUP($B$3,Base_lyc!$B$2:$BS$11,42,FALSE)</f>
        <v>3.7</v>
      </c>
      <c r="J90" s="9"/>
    </row>
    <row r="91" spans="2:10">
      <c r="B91" s="2" t="s">
        <v>183</v>
      </c>
      <c r="E91" s="19"/>
      <c r="F91" s="57">
        <f>VLOOKUP($B$3,Base_lyc!$B$2:$BS$11,43,FALSE)</f>
        <v>14.3</v>
      </c>
      <c r="G91" s="58" t="s">
        <v>12</v>
      </c>
      <c r="H91" s="59">
        <f>VLOOKUP($B$3,Base_lyc!$B$2:$BS$11,44,FALSE)</f>
        <v>6.8</v>
      </c>
      <c r="I91" s="57">
        <f>VLOOKUP($B$3,Base_lyc!$B$2:$BS$11,45,FALSE)</f>
        <v>3.8</v>
      </c>
    </row>
    <row r="92" spans="2:10">
      <c r="B92" s="2" t="s">
        <v>47</v>
      </c>
      <c r="E92" s="19"/>
      <c r="F92" s="57" t="str">
        <f>VLOOKUP($B$3,Base_lyc!$B$2:$BS$11,46,FALSE)</f>
        <v>nd</v>
      </c>
      <c r="G92" s="72" t="str">
        <f>VLOOKUP($B$3,Base_lyc!$B$2:$BS$11,47,FALSE)</f>
        <v>nd</v>
      </c>
      <c r="H92" s="58" t="s">
        <v>12</v>
      </c>
      <c r="I92" s="58" t="s">
        <v>12</v>
      </c>
    </row>
    <row r="93" spans="2:10">
      <c r="B93" s="2" t="s">
        <v>48</v>
      </c>
      <c r="E93" s="19"/>
      <c r="F93" s="57" t="str">
        <f>VLOOKUP($B$3,Base_lyc!$B$2:$BS$11,48,FALSE)</f>
        <v>nd</v>
      </c>
      <c r="G93" s="72" t="str">
        <f>VLOOKUP($B$3,Base_lyc!$B$2:$BS$11,49,FALSE)</f>
        <v>nd</v>
      </c>
      <c r="H93" s="58" t="s">
        <v>12</v>
      </c>
      <c r="I93" s="58" t="s">
        <v>12</v>
      </c>
    </row>
    <row r="94" spans="2:10">
      <c r="B94" s="2" t="s">
        <v>49</v>
      </c>
      <c r="E94" s="19"/>
      <c r="F94" s="57" t="str">
        <f>VLOOKUP($B$3,Base_lyc!$B$2:$BS$11,50,FALSE)</f>
        <v>nd</v>
      </c>
      <c r="G94" s="72" t="str">
        <f>VLOOKUP($B$3,Base_lyc!$B$2:$BS$11,51,FALSE)</f>
        <v>nd</v>
      </c>
      <c r="H94" s="58" t="s">
        <v>12</v>
      </c>
      <c r="I94" s="58" t="s">
        <v>12</v>
      </c>
    </row>
    <row r="96" spans="2:10" hidden="1">
      <c r="B96" s="15" t="s">
        <v>172</v>
      </c>
      <c r="C96" s="16"/>
      <c r="D96" s="16"/>
      <c r="E96" s="16"/>
      <c r="F96" s="16"/>
      <c r="G96" s="16"/>
      <c r="H96" s="16"/>
      <c r="I96" s="17" t="s">
        <v>11</v>
      </c>
    </row>
    <row r="97" spans="2:25" ht="18" hidden="1">
      <c r="B97" s="12" t="s">
        <v>2</v>
      </c>
      <c r="C97" s="116" t="s">
        <v>1</v>
      </c>
      <c r="D97" s="117"/>
      <c r="E97" s="118" t="s">
        <v>3</v>
      </c>
      <c r="F97" s="119"/>
      <c r="G97" s="120" t="s">
        <v>4</v>
      </c>
      <c r="H97" s="120"/>
      <c r="I97" s="121"/>
    </row>
    <row r="98" spans="2:25" hidden="1">
      <c r="J98" s="32">
        <v>-6.5</v>
      </c>
      <c r="K98" s="41" t="e">
        <f>VLOOKUP(B3,Base_lyc!B35:C44,4,FALSE)</f>
        <v>#REF!</v>
      </c>
      <c r="L98" s="32">
        <v>6.5</v>
      </c>
    </row>
    <row r="99" spans="2:25" hidden="1">
      <c r="J99" s="32">
        <v>0</v>
      </c>
      <c r="K99" s="32">
        <v>0</v>
      </c>
      <c r="L99" s="32">
        <v>0</v>
      </c>
    </row>
    <row r="101" spans="2:25" ht="15.75">
      <c r="B101" s="5" t="s">
        <v>9</v>
      </c>
    </row>
    <row r="102" spans="2:25">
      <c r="F102" s="115" t="s">
        <v>231</v>
      </c>
      <c r="G102" s="115"/>
      <c r="H102" s="115"/>
      <c r="I102" s="115"/>
      <c r="J102" s="25"/>
    </row>
    <row r="103" spans="2:25">
      <c r="F103" s="24" t="s">
        <v>16</v>
      </c>
      <c r="G103" s="6" t="s">
        <v>10</v>
      </c>
      <c r="H103" s="38" t="str">
        <f>VLOOKUP(B3,Base_lyc!B2:BS11,2,FALSE)</f>
        <v>Privé</v>
      </c>
      <c r="I103" s="45" t="s">
        <v>190</v>
      </c>
    </row>
    <row r="104" spans="2:25">
      <c r="B104" s="2" t="s">
        <v>168</v>
      </c>
      <c r="E104" s="19"/>
      <c r="F104" s="57">
        <f>VLOOKUP($B$3,Base_lyc!$B$2:$BS$11,52,FALSE)</f>
        <v>89.3</v>
      </c>
      <c r="G104" s="57" t="str">
        <f>VLOOKUP($B$3,Base_lyc!$B$2:$BS$11,53,FALSE)</f>
        <v>nd</v>
      </c>
      <c r="H104" s="57">
        <f>VLOOKUP($B$3,Base_lyc!$B$2:$BS$11,54,FALSE)</f>
        <v>95.4</v>
      </c>
      <c r="I104" s="57">
        <f>VLOOKUP($B$3,Base_lyc!$B$2:$BS$11,55,FALSE)</f>
        <v>94.1</v>
      </c>
    </row>
    <row r="105" spans="2:25">
      <c r="B105" s="2" t="s">
        <v>46</v>
      </c>
      <c r="E105" s="19"/>
      <c r="F105" s="57" t="str">
        <f>VLOOKUP($B$3,Base_lyc!$B$2:$BS$11,56,FALSE)</f>
        <v>-</v>
      </c>
      <c r="G105" s="58" t="s">
        <v>12</v>
      </c>
      <c r="H105" s="59">
        <f>VLOOKUP($B$3,Base_lyc!$B$2:$BS$11,57,FALSE)</f>
        <v>79.43925233644859</v>
      </c>
      <c r="I105" s="57">
        <f>VLOOKUP($B$3,Base_lyc!$B$2:$BS$11,58,FALSE)</f>
        <v>81.395348837209298</v>
      </c>
    </row>
    <row r="108" spans="2:25" ht="15.75">
      <c r="B108" s="8" t="s">
        <v>8</v>
      </c>
    </row>
    <row r="109" spans="2:25">
      <c r="Y109" s="22"/>
    </row>
    <row r="112" spans="2:25">
      <c r="K112" s="62"/>
      <c r="L112" s="62"/>
      <c r="M112" s="62"/>
      <c r="N112" s="62"/>
      <c r="O112" s="62"/>
      <c r="P112" s="63"/>
      <c r="Q112" s="64"/>
      <c r="R112" s="64"/>
      <c r="S112" s="56"/>
      <c r="T112" s="62"/>
      <c r="U112" s="34"/>
      <c r="V112" s="34"/>
    </row>
    <row r="113" spans="10:25">
      <c r="K113" s="62"/>
      <c r="L113" s="56"/>
      <c r="M113" s="56"/>
      <c r="N113" s="56"/>
      <c r="O113" s="62"/>
      <c r="P113" s="63"/>
      <c r="Q113" s="56"/>
      <c r="R113" s="56"/>
      <c r="S113" s="56"/>
      <c r="T113" s="56"/>
      <c r="U113" s="34"/>
      <c r="V113" s="34"/>
    </row>
    <row r="114" spans="10:25">
      <c r="J114" s="1" t="s">
        <v>189</v>
      </c>
      <c r="K114" s="1"/>
      <c r="L114" s="1"/>
      <c r="M114" s="1"/>
      <c r="N114" s="1"/>
      <c r="O114" s="1"/>
      <c r="P114" s="1"/>
      <c r="Q114" s="1"/>
      <c r="R114" s="1"/>
      <c r="S114" s="1"/>
      <c r="T114" s="9"/>
      <c r="U114" s="9"/>
      <c r="V114" s="9"/>
    </row>
    <row r="115" spans="10:25" ht="51">
      <c r="J115" s="55" t="s">
        <v>8</v>
      </c>
      <c r="K115" s="42" t="s">
        <v>206</v>
      </c>
      <c r="L115" s="42" t="s">
        <v>200</v>
      </c>
      <c r="M115" s="42" t="s">
        <v>50</v>
      </c>
      <c r="N115" s="42" t="s">
        <v>31</v>
      </c>
      <c r="O115" s="43" t="s">
        <v>33</v>
      </c>
      <c r="P115" s="42" t="s">
        <v>32</v>
      </c>
      <c r="Q115" s="42" t="s">
        <v>51</v>
      </c>
      <c r="R115" s="42" t="s">
        <v>52</v>
      </c>
      <c r="S115" s="42" t="s">
        <v>173</v>
      </c>
      <c r="U115" s="87"/>
      <c r="V115" s="61"/>
      <c r="Y115" s="13"/>
    </row>
    <row r="116" spans="10:25">
      <c r="J116" s="1" t="s">
        <v>16</v>
      </c>
      <c r="K116" s="44">
        <f>VLOOKUP(B3,Base_lyc!B35:R44,3,FALSE)</f>
        <v>3.625</v>
      </c>
      <c r="L116" s="44">
        <f>VLOOKUP(B3,Base_lyc!B35:R44,4,FALSE)</f>
        <v>-3.264249</v>
      </c>
      <c r="M116" s="44">
        <f>VLOOKUP(B3,Base_lyc!B35:R44,5,FALSE)</f>
        <v>-5</v>
      </c>
      <c r="N116" s="44">
        <f>VLOOKUP(B3,Base_lyc!B35:R44,6,FALSE)</f>
        <v>0.83333299999999999</v>
      </c>
      <c r="O116" s="44">
        <f>VLOOKUP(B3,Base_lyc!B35:R44,7,FALSE)</f>
        <v>0.18072299999999999</v>
      </c>
      <c r="P116" s="44">
        <f>VLOOKUP(B3,Base_lyc!B35:R44,11,FALSE)</f>
        <v>0</v>
      </c>
      <c r="Q116" s="44">
        <f>VLOOKUP(B3,Base_lyc!B35:R44,8,FALSE)</f>
        <v>-5</v>
      </c>
      <c r="R116" s="44">
        <f>VLOOKUP(B3,Base_lyc!B35:R44,9,FALSE)</f>
        <v>-5</v>
      </c>
      <c r="S116" s="44">
        <f>VLOOKUP(B3,Base_lyc!B35:R44,10,FALSE)</f>
        <v>-1.030043</v>
      </c>
      <c r="U116" s="89"/>
      <c r="V116" s="56"/>
      <c r="Y116" s="34"/>
    </row>
    <row r="117" spans="10:25">
      <c r="J117" s="1" t="s">
        <v>190</v>
      </c>
      <c r="K117" s="43">
        <v>0</v>
      </c>
      <c r="L117" s="43">
        <v>0</v>
      </c>
      <c r="M117" s="43">
        <v>0</v>
      </c>
      <c r="N117" s="43">
        <v>0</v>
      </c>
      <c r="O117" s="43">
        <v>0</v>
      </c>
      <c r="P117" s="43">
        <v>0</v>
      </c>
      <c r="Q117" s="43">
        <v>0</v>
      </c>
      <c r="R117" s="43">
        <v>0</v>
      </c>
      <c r="S117" s="43">
        <v>0</v>
      </c>
      <c r="U117" s="89"/>
      <c r="V117" s="56"/>
    </row>
    <row r="118" spans="10:25">
      <c r="J118" s="88"/>
      <c r="K118" s="88"/>
      <c r="L118" s="88"/>
      <c r="M118" s="88"/>
      <c r="N118" s="88"/>
      <c r="O118" s="88"/>
      <c r="P118" s="88"/>
      <c r="Q118" s="88"/>
      <c r="R118" s="88"/>
      <c r="S118" s="88"/>
      <c r="T118" s="88"/>
      <c r="U118" s="88"/>
    </row>
    <row r="119" spans="10:25">
      <c r="J119" s="88"/>
      <c r="K119" s="88"/>
      <c r="L119" s="88"/>
      <c r="M119" s="88"/>
      <c r="N119" s="88"/>
      <c r="O119" s="88"/>
      <c r="P119" s="88"/>
      <c r="Q119" s="88"/>
      <c r="R119" s="88"/>
      <c r="S119" s="88"/>
      <c r="T119" s="88"/>
      <c r="U119" s="88"/>
    </row>
    <row r="120" spans="10:25">
      <c r="J120" s="88"/>
      <c r="K120" s="88"/>
      <c r="L120" s="88"/>
      <c r="M120" s="88"/>
      <c r="N120" s="88"/>
      <c r="O120" s="88"/>
      <c r="P120" s="88"/>
      <c r="Q120" s="88"/>
      <c r="R120" s="88"/>
      <c r="S120" s="88"/>
      <c r="T120" s="88"/>
      <c r="U120" s="88"/>
    </row>
    <row r="121" spans="10:25">
      <c r="J121" s="88"/>
      <c r="K121" s="88"/>
      <c r="L121" s="88"/>
      <c r="M121" s="88"/>
      <c r="N121" s="88"/>
      <c r="O121" s="88"/>
      <c r="P121" s="88"/>
      <c r="Q121" s="88"/>
      <c r="R121" s="88"/>
      <c r="S121" s="88"/>
      <c r="T121" s="88"/>
      <c r="U121" s="88"/>
    </row>
    <row r="122" spans="10:25">
      <c r="J122" s="88"/>
      <c r="K122" s="88"/>
      <c r="L122" s="88"/>
      <c r="M122" s="88"/>
      <c r="N122" s="88"/>
      <c r="O122" s="88"/>
      <c r="P122" s="88"/>
      <c r="Q122" s="88"/>
      <c r="R122" s="88"/>
      <c r="S122" s="88"/>
      <c r="T122" s="88"/>
      <c r="U122" s="88"/>
    </row>
    <row r="123" spans="10:25">
      <c r="J123" s="88"/>
      <c r="K123" s="88"/>
      <c r="L123" s="88"/>
      <c r="M123" s="88"/>
      <c r="N123" s="88"/>
      <c r="O123" s="88"/>
      <c r="P123" s="88"/>
      <c r="Q123" s="88"/>
      <c r="R123" s="88"/>
      <c r="S123" s="88"/>
      <c r="T123" s="88"/>
      <c r="U123" s="88"/>
    </row>
    <row r="127" spans="10:25">
      <c r="K127" s="13"/>
      <c r="L127" s="13"/>
      <c r="M127" s="13"/>
      <c r="N127" s="13"/>
      <c r="O127" s="13"/>
      <c r="P127" s="13"/>
      <c r="Q127" s="13"/>
      <c r="R127" s="13"/>
      <c r="S127" s="13"/>
      <c r="T127" s="13"/>
    </row>
    <row r="128" spans="10:25">
      <c r="K128" s="13"/>
      <c r="L128" s="13"/>
      <c r="M128" s="13"/>
      <c r="N128" s="13"/>
      <c r="O128" s="13"/>
      <c r="P128" s="13"/>
      <c r="Q128" s="13"/>
      <c r="R128" s="13"/>
      <c r="S128" s="13"/>
      <c r="T128" s="13"/>
    </row>
    <row r="129" spans="11:22">
      <c r="K129" s="13"/>
      <c r="L129" s="13"/>
      <c r="M129" s="13"/>
      <c r="N129" s="13"/>
      <c r="O129" s="13"/>
      <c r="P129" s="13"/>
      <c r="Q129" s="13"/>
      <c r="R129" s="13"/>
      <c r="S129" s="13"/>
      <c r="T129" s="13"/>
    </row>
    <row r="130" spans="11:22">
      <c r="K130" s="13"/>
      <c r="L130" s="13"/>
      <c r="M130" s="13"/>
      <c r="N130" s="13"/>
      <c r="O130" s="13"/>
      <c r="P130" s="13"/>
      <c r="Q130" s="13"/>
      <c r="R130" s="13"/>
      <c r="S130" s="13"/>
      <c r="T130" s="40"/>
    </row>
    <row r="131" spans="11:22">
      <c r="K131" s="13"/>
      <c r="L131" s="13"/>
      <c r="M131" s="13"/>
      <c r="N131" s="13"/>
      <c r="O131" s="13"/>
      <c r="P131" s="13"/>
      <c r="Q131" s="13"/>
      <c r="R131" s="13"/>
      <c r="S131" s="13"/>
      <c r="T131" s="40"/>
    </row>
    <row r="132" spans="11:22"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</row>
    <row r="133" spans="11:22"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</row>
    <row r="134" spans="11:22"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</row>
    <row r="135" spans="11:22">
      <c r="K135" s="13"/>
      <c r="L135" s="13"/>
      <c r="M135" s="13"/>
      <c r="N135" s="13"/>
      <c r="O135" s="13"/>
      <c r="P135" s="13"/>
      <c r="Q135" s="13"/>
      <c r="R135" s="13"/>
      <c r="S135" s="13"/>
      <c r="T135" s="40"/>
      <c r="U135" s="13"/>
      <c r="V135" s="13"/>
    </row>
    <row r="136" spans="11:22">
      <c r="K136" s="13"/>
      <c r="L136" s="13"/>
      <c r="M136" s="13"/>
      <c r="N136" s="13"/>
      <c r="O136" s="13"/>
      <c r="P136" s="13"/>
      <c r="Q136" s="13"/>
      <c r="R136" s="13"/>
      <c r="S136" s="40"/>
      <c r="T136" s="40"/>
      <c r="U136" s="13"/>
      <c r="V136" s="13"/>
    </row>
    <row r="137" spans="11:22"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</row>
    <row r="138" spans="11:22"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</row>
    <row r="139" spans="11:22"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</row>
    <row r="140" spans="11:22"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</row>
    <row r="141" spans="11:22"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</row>
    <row r="142" spans="11:22"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</row>
    <row r="143" spans="11:22"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27"/>
      <c r="V143" s="27"/>
    </row>
  </sheetData>
  <mergeCells count="36">
    <mergeCell ref="F60:I60"/>
    <mergeCell ref="F62:F63"/>
    <mergeCell ref="I62:I63"/>
    <mergeCell ref="G61:H61"/>
    <mergeCell ref="G75:H75"/>
    <mergeCell ref="G76:H76"/>
    <mergeCell ref="G62:H63"/>
    <mergeCell ref="G64:H64"/>
    <mergeCell ref="F102:I102"/>
    <mergeCell ref="C67:D67"/>
    <mergeCell ref="E67:F67"/>
    <mergeCell ref="G67:I67"/>
    <mergeCell ref="F87:I87"/>
    <mergeCell ref="C97:D97"/>
    <mergeCell ref="E97:F97"/>
    <mergeCell ref="G97:I97"/>
    <mergeCell ref="F74:I74"/>
    <mergeCell ref="G79:H79"/>
    <mergeCell ref="G77:H77"/>
    <mergeCell ref="G78:H78"/>
    <mergeCell ref="B1:I1"/>
    <mergeCell ref="F40:I40"/>
    <mergeCell ref="C51:D51"/>
    <mergeCell ref="E51:F51"/>
    <mergeCell ref="G51:I51"/>
    <mergeCell ref="G41:H41"/>
    <mergeCell ref="G42:H42"/>
    <mergeCell ref="G43:H43"/>
    <mergeCell ref="G44:H44"/>
    <mergeCell ref="G45:H45"/>
    <mergeCell ref="G47:H47"/>
    <mergeCell ref="G46:H46"/>
    <mergeCell ref="G48:H48"/>
    <mergeCell ref="G49:H49"/>
    <mergeCell ref="C21:D21"/>
    <mergeCell ref="C22:D22"/>
  </mergeCells>
  <hyperlinks>
    <hyperlink ref="C13" r:id="rId1" xr:uid="{00000000-0004-0000-0000-000000000000}"/>
  </hyperlinks>
  <pageMargins left="0.23622047244094491" right="0.23622047244094491" top="0.35433070866141736" bottom="0.35433070866141736" header="0.31496062992125984" footer="0.31496062992125984"/>
  <pageSetup paperSize="9" scale="89" fitToHeight="0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Base_lyc!$A$2:$A$11</xm:f>
          </x14:formula1>
          <xm:sqref>B1:I1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pageSetUpPr fitToPage="1"/>
  </sheetPr>
  <dimension ref="B1:Y146"/>
  <sheetViews>
    <sheetView topLeftCell="A3" workbookViewId="0">
      <selection activeCell="M25" sqref="M25"/>
    </sheetView>
  </sheetViews>
  <sheetFormatPr baseColWidth="10" defaultColWidth="11.42578125" defaultRowHeight="12.75"/>
  <cols>
    <col min="1" max="1" width="4.7109375" style="2" customWidth="1"/>
    <col min="2" max="2" width="19.7109375" style="2" customWidth="1"/>
    <col min="3" max="3" width="11.42578125" style="2"/>
    <col min="4" max="4" width="13.42578125" style="2" customWidth="1"/>
    <col min="5" max="5" width="16" style="2" customWidth="1"/>
    <col min="6" max="6" width="13.5703125" style="2" customWidth="1"/>
    <col min="7" max="8" width="7.140625" style="2" customWidth="1"/>
    <col min="9" max="9" width="13.5703125" style="2" customWidth="1"/>
    <col min="10" max="16384" width="11.42578125" style="2"/>
  </cols>
  <sheetData>
    <row r="1" spans="2:18" ht="15.75">
      <c r="B1" s="114" t="s">
        <v>126</v>
      </c>
      <c r="C1" s="114"/>
      <c r="D1" s="114"/>
      <c r="E1" s="114"/>
      <c r="F1" s="114"/>
      <c r="G1" s="114"/>
      <c r="H1" s="114"/>
      <c r="I1" s="114"/>
      <c r="K1" s="48" t="s">
        <v>191</v>
      </c>
      <c r="L1" s="49"/>
      <c r="M1" s="49"/>
      <c r="N1" s="49"/>
      <c r="O1" s="49"/>
      <c r="P1" s="49"/>
      <c r="Q1" s="49"/>
      <c r="R1" s="26"/>
    </row>
    <row r="3" spans="2:18" ht="14.25">
      <c r="B3" s="2" t="str">
        <f>VLOOKUP(B1,Base_lyc!A15:B29,2,FALSE)</f>
        <v>9830006P</v>
      </c>
      <c r="D3" s="23"/>
      <c r="E3" s="2" t="s">
        <v>30</v>
      </c>
      <c r="F3" s="29" t="str">
        <f>VLOOKUP(B3,Base_lyc!B15:D29,3,FALSE)</f>
        <v>Nouméa</v>
      </c>
    </row>
    <row r="6" spans="2:18" ht="3" customHeight="1"/>
    <row r="7" spans="2:18" ht="15.75" hidden="1">
      <c r="B7" s="4" t="s">
        <v>18</v>
      </c>
      <c r="C7" s="4"/>
      <c r="D7" s="4"/>
      <c r="E7" s="4"/>
      <c r="F7" s="4"/>
      <c r="G7" s="4"/>
      <c r="H7" s="4"/>
    </row>
    <row r="8" spans="2:18" hidden="1"/>
    <row r="9" spans="2:18" hidden="1">
      <c r="B9" s="2" t="s">
        <v>30</v>
      </c>
      <c r="C9" s="2" t="s">
        <v>28</v>
      </c>
      <c r="E9" s="20" t="s">
        <v>40</v>
      </c>
      <c r="G9" s="2" t="s">
        <v>39</v>
      </c>
    </row>
    <row r="10" spans="2:18" hidden="1">
      <c r="B10" s="2" t="s">
        <v>29</v>
      </c>
      <c r="C10" s="2" t="s">
        <v>35</v>
      </c>
      <c r="E10" s="20" t="s">
        <v>41</v>
      </c>
    </row>
    <row r="11" spans="2:18" hidden="1">
      <c r="B11" s="2" t="s">
        <v>25</v>
      </c>
      <c r="C11" s="2" t="s">
        <v>36</v>
      </c>
      <c r="E11" s="21" t="s">
        <v>42</v>
      </c>
    </row>
    <row r="12" spans="2:18" hidden="1">
      <c r="B12" s="2" t="s">
        <v>26</v>
      </c>
      <c r="C12" s="2" t="s">
        <v>37</v>
      </c>
      <c r="E12" s="21" t="s">
        <v>13</v>
      </c>
    </row>
    <row r="13" spans="2:18" hidden="1">
      <c r="B13" s="2" t="s">
        <v>27</v>
      </c>
      <c r="C13" s="10" t="s">
        <v>38</v>
      </c>
      <c r="E13" s="21"/>
    </row>
    <row r="14" spans="2:18" hidden="1">
      <c r="E14" s="21" t="s">
        <v>14</v>
      </c>
    </row>
    <row r="20" spans="2:9" ht="15.75">
      <c r="B20" s="11" t="s">
        <v>15</v>
      </c>
    </row>
    <row r="21" spans="2:9">
      <c r="D21" s="111">
        <v>2012</v>
      </c>
      <c r="E21" s="112">
        <v>2023</v>
      </c>
      <c r="F21" s="111">
        <v>2024</v>
      </c>
      <c r="G21" s="141">
        <v>2025</v>
      </c>
      <c r="H21" s="142"/>
      <c r="I21" s="113" t="s">
        <v>386</v>
      </c>
    </row>
    <row r="22" spans="2:9">
      <c r="B22" s="2" t="s">
        <v>381</v>
      </c>
      <c r="C22" s="30" t="s">
        <v>384</v>
      </c>
      <c r="D22" s="31">
        <f>VLOOKUP($B$3,Base_lyc!$B$15:$BG$29,5,FALSE)</f>
        <v>1185</v>
      </c>
      <c r="E22" s="31">
        <f>VLOOKUP($B$3,Base_lyc!$B$15:$BG$29,7,FALSE)</f>
        <v>916</v>
      </c>
      <c r="F22" s="108">
        <f>VLOOKUP($B$3,Base_lyc!$B$15:$BG$29,9,FALSE)</f>
        <v>945</v>
      </c>
      <c r="G22" s="143">
        <f>VLOOKUP($B$3,Base_lyc!$B$15:$BG$29,11,FALSE)</f>
        <v>1034</v>
      </c>
      <c r="H22" s="144"/>
      <c r="I22" s="31">
        <f>VLOOKUP($B$3,Base_lyc!$B$15:$BG$29,13,FALSE)</f>
        <v>998</v>
      </c>
    </row>
    <row r="23" spans="2:9" s="9" customFormat="1">
      <c r="B23" s="9" t="s">
        <v>246</v>
      </c>
      <c r="C23" s="1" t="s">
        <v>244</v>
      </c>
      <c r="D23" s="31" t="str">
        <f>VLOOKUP($B$3,Base_lyc!$B$15:$BG$29,6,FALSE)</f>
        <v>-</v>
      </c>
      <c r="E23" s="31">
        <f>VLOOKUP($B$3,Base_lyc!$B$15:$BG$29,8,FALSE)</f>
        <v>109</v>
      </c>
      <c r="F23" s="108">
        <f>VLOOKUP($B$3,Base_lyc!$B$15:$BG$29,10,FALSE)</f>
        <v>115</v>
      </c>
      <c r="G23" s="143">
        <f>VLOOKUP($B$3,Base_lyc!$B$15:$BG$29,12,FALSE)</f>
        <v>118</v>
      </c>
      <c r="H23" s="144"/>
      <c r="I23" s="31">
        <f>VLOOKUP($B$3,Base_lyc!$B$15:$BG$29,15,FALSE)</f>
        <v>107</v>
      </c>
    </row>
    <row r="24" spans="2:9">
      <c r="C24" s="30"/>
      <c r="G24" s="140"/>
      <c r="H24" s="140"/>
    </row>
    <row r="27" spans="2:9">
      <c r="D27" s="2">
        <f t="shared" ref="D27:G28" si="0">D21</f>
        <v>2012</v>
      </c>
      <c r="E27" s="2">
        <f t="shared" si="0"/>
        <v>2023</v>
      </c>
      <c r="F27" s="2">
        <f t="shared" si="0"/>
        <v>2024</v>
      </c>
      <c r="G27" s="2">
        <f t="shared" si="0"/>
        <v>2025</v>
      </c>
    </row>
    <row r="28" spans="2:9">
      <c r="D28" s="2">
        <f t="shared" si="0"/>
        <v>1185</v>
      </c>
      <c r="E28" s="2">
        <f t="shared" si="0"/>
        <v>916</v>
      </c>
      <c r="F28" s="2">
        <f t="shared" si="0"/>
        <v>945</v>
      </c>
      <c r="G28" s="2">
        <f t="shared" si="0"/>
        <v>1034</v>
      </c>
    </row>
    <row r="39" spans="2:9" ht="15.75">
      <c r="B39" s="5" t="s">
        <v>201</v>
      </c>
      <c r="C39" s="3"/>
      <c r="D39" s="3"/>
      <c r="E39" s="3"/>
      <c r="F39" s="3"/>
      <c r="G39" s="3"/>
      <c r="H39" s="3"/>
    </row>
    <row r="40" spans="2:9">
      <c r="F40" s="115" t="s">
        <v>240</v>
      </c>
      <c r="G40" s="115"/>
      <c r="H40" s="115"/>
      <c r="I40" s="115"/>
    </row>
    <row r="41" spans="2:9">
      <c r="F41" s="33" t="s">
        <v>16</v>
      </c>
      <c r="G41" s="122" t="str">
        <f>VLOOKUP(B3,Base_lyc!B15:C29,2,FALSE)</f>
        <v>Public</v>
      </c>
      <c r="H41" s="123"/>
      <c r="I41" s="45" t="s">
        <v>190</v>
      </c>
    </row>
    <row r="42" spans="2:9">
      <c r="B42" s="2" t="s">
        <v>207</v>
      </c>
      <c r="F42" s="57">
        <f>VLOOKUP($B$3,Base_lyc!$B$15:$BG$29,16,FALSE)</f>
        <v>97.3</v>
      </c>
      <c r="G42" s="124">
        <f>VLOOKUP($B$3,Base_lyc!$B$15:$BG$29,17,FALSE)</f>
        <v>115.7</v>
      </c>
      <c r="H42" s="125"/>
      <c r="I42" s="57">
        <f>VLOOKUP($B$3,Base_lyc!$B$15:$BG$29,18,FALSE)</f>
        <v>117.7</v>
      </c>
    </row>
    <row r="43" spans="2:9">
      <c r="B43" s="2" t="s">
        <v>209</v>
      </c>
      <c r="F43" s="57">
        <f>VLOOKUP($B$3,Base_lyc!$B$15:$BG$29,19,FALSE)</f>
        <v>57.3</v>
      </c>
      <c r="G43" s="124">
        <f>VLOOKUP($B$3,Base_lyc!$B$15:$BG$29,20,FALSE)</f>
        <v>61</v>
      </c>
      <c r="H43" s="125"/>
      <c r="I43" s="57">
        <f>VLOOKUP($B$3,Base_lyc!$B$15:$BG$29,21,FALSE)</f>
        <v>58.7</v>
      </c>
    </row>
    <row r="44" spans="2:9">
      <c r="B44" s="2" t="s">
        <v>210</v>
      </c>
      <c r="F44" s="57">
        <f>VLOOKUP($B$3,Base_lyc!$B$15:$BG$29,22,FALSE)</f>
        <v>6.8</v>
      </c>
      <c r="G44" s="124">
        <f>VLOOKUP($B$3,Base_lyc!$B$15:$BG$29,23,FALSE)</f>
        <v>6</v>
      </c>
      <c r="H44" s="125"/>
      <c r="I44" s="57">
        <f>VLOOKUP($B$3,Base_lyc!$B$15:$BG$29,24,FALSE)</f>
        <v>7</v>
      </c>
    </row>
    <row r="45" spans="2:9">
      <c r="B45" s="2" t="s">
        <v>212</v>
      </c>
      <c r="F45" s="57">
        <f>VLOOKUP($B$3,Base_lyc!$B$15:$BG$29,25,FALSE)</f>
        <v>89.5</v>
      </c>
      <c r="G45" s="124">
        <f>VLOOKUP($B$3,Base_lyc!$B$15:$BG$29,26,FALSE)</f>
        <v>106.8</v>
      </c>
      <c r="H45" s="125"/>
      <c r="I45" s="57">
        <f>VLOOKUP($B$3,Base_lyc!$B$15:$BG$29,27,FALSE)</f>
        <v>108.2</v>
      </c>
    </row>
    <row r="46" spans="2:9">
      <c r="B46" s="2" t="s">
        <v>217</v>
      </c>
      <c r="F46" s="57" t="str">
        <f>VLOOKUP($B$3,Base_lyc!$BT$15:$BW$29,2,FALSE)</f>
        <v>nd</v>
      </c>
      <c r="G46" s="124" t="str">
        <f>VLOOKUP($B$3,Base_lyc!$BT$15:$BW$29,3,FALSE)</f>
        <v>nd</v>
      </c>
      <c r="H46" s="125"/>
      <c r="I46" s="57" t="str">
        <f>VLOOKUP($B$3,Base_lyc!$BT$15:$BW$29,4,FALSE)</f>
        <v>nd</v>
      </c>
    </row>
    <row r="47" spans="2:9">
      <c r="B47" s="2" t="s">
        <v>154</v>
      </c>
      <c r="F47" s="57">
        <f>VLOOKUP($B$3,Base_lyc!$B$15:$BG$29,28,FALSE)</f>
        <v>18.600000000000001</v>
      </c>
      <c r="G47" s="124">
        <f>VLOOKUP($B$3,Base_lyc!$B$15:$BG$29,29,FALSE)</f>
        <v>18</v>
      </c>
      <c r="H47" s="125"/>
      <c r="I47" s="57">
        <f>VLOOKUP($B$3,Base_lyc!$B$15:$BG$29,30,FALSE)</f>
        <v>19</v>
      </c>
    </row>
    <row r="48" spans="2:9">
      <c r="B48" s="90" t="s">
        <v>229</v>
      </c>
      <c r="F48" s="7">
        <f>VLOOKUP($B$3,Base_lyc!$BT$15:$CC$29,5,FALSE)</f>
        <v>83.8</v>
      </c>
      <c r="G48" s="126">
        <f>VLOOKUP($B$3,Base_lyc!$BT$15:$CC$29,6,FALSE)</f>
        <v>83.5</v>
      </c>
      <c r="H48" s="126"/>
      <c r="I48" s="7">
        <f>VLOOKUP($B$3,Base_lyc!$BT$15:$CC$29,7,FALSE)</f>
        <v>82.6</v>
      </c>
    </row>
    <row r="49" spans="2:12">
      <c r="B49" s="91" t="s">
        <v>230</v>
      </c>
      <c r="F49" s="70">
        <f>VLOOKUP($B$3,Base_lyc!$BT$15:$CC$29,8,FALSE)</f>
        <v>87.4</v>
      </c>
      <c r="G49" s="127">
        <f>VLOOKUP($B$3,Base_lyc!$BT$15:$CC$29,9,FALSE)</f>
        <v>89.2</v>
      </c>
      <c r="H49" s="127"/>
      <c r="I49" s="70">
        <f>VLOOKUP($B$3,Base_lyc!$BT$15:$CC$29,10,FALSE)</f>
        <v>89.7</v>
      </c>
    </row>
    <row r="50" spans="2:12">
      <c r="F50" s="46"/>
      <c r="G50" s="46"/>
      <c r="H50" s="46"/>
      <c r="I50" s="46"/>
    </row>
    <row r="51" spans="2:12">
      <c r="B51" s="47"/>
      <c r="F51" s="14"/>
      <c r="G51" s="14"/>
      <c r="H51" s="14"/>
      <c r="I51" s="14"/>
    </row>
    <row r="52" spans="2:12" ht="16.5" hidden="1" customHeight="1">
      <c r="B52" s="15" t="s">
        <v>122</v>
      </c>
      <c r="C52" s="16"/>
      <c r="D52" s="16"/>
      <c r="E52" s="16"/>
      <c r="F52" s="16"/>
      <c r="G52" s="16"/>
      <c r="H52" s="16"/>
      <c r="I52" s="17" t="s">
        <v>6</v>
      </c>
    </row>
    <row r="53" spans="2:12" ht="19.5" hidden="1" customHeight="1">
      <c r="B53" s="12" t="s">
        <v>2</v>
      </c>
      <c r="C53" s="116" t="s">
        <v>1</v>
      </c>
      <c r="D53" s="117"/>
      <c r="E53" s="118" t="s">
        <v>3</v>
      </c>
      <c r="F53" s="119"/>
      <c r="G53" s="120" t="s">
        <v>4</v>
      </c>
      <c r="H53" s="120"/>
      <c r="I53" s="121"/>
    </row>
    <row r="54" spans="2:12" hidden="1">
      <c r="J54" s="32"/>
      <c r="K54" s="41"/>
      <c r="L54" s="32">
        <v>6.5</v>
      </c>
    </row>
    <row r="55" spans="2:12" hidden="1">
      <c r="J55" s="32"/>
      <c r="K55" s="32"/>
      <c r="L55" s="32">
        <v>0</v>
      </c>
    </row>
    <row r="58" spans="2:12" ht="15.75">
      <c r="B58" s="5" t="s">
        <v>0</v>
      </c>
    </row>
    <row r="59" spans="2:12">
      <c r="F59" s="115" t="s">
        <v>240</v>
      </c>
      <c r="G59" s="115"/>
      <c r="H59" s="115"/>
      <c r="I59" s="115"/>
    </row>
    <row r="60" spans="2:12">
      <c r="F60" s="6" t="s">
        <v>16</v>
      </c>
      <c r="G60" s="122" t="str">
        <f>VLOOKUP(B3,Base_lyc!B15:C29,2,FALSE)</f>
        <v>Public</v>
      </c>
      <c r="H60" s="123"/>
      <c r="I60" s="45" t="s">
        <v>190</v>
      </c>
    </row>
    <row r="61" spans="2:12">
      <c r="B61" s="2" t="s">
        <v>19</v>
      </c>
      <c r="F61" s="138">
        <f>VLOOKUP($B$3,Base_lyc!$B$15:$BG$29,31,FALSE)</f>
        <v>1.81</v>
      </c>
      <c r="G61" s="134">
        <f>VLOOKUP($B$3,Base_lyc!$B$15:$BG$29,32,FALSE)</f>
        <v>1.99</v>
      </c>
      <c r="H61" s="135"/>
      <c r="I61" s="138">
        <f>VLOOKUP($B$3,Base_lyc!$B$15:$BG$29,33,FALSE)</f>
        <v>2.06</v>
      </c>
    </row>
    <row r="62" spans="2:12">
      <c r="B62" s="2" t="s">
        <v>155</v>
      </c>
      <c r="F62" s="139"/>
      <c r="G62" s="136"/>
      <c r="H62" s="137"/>
      <c r="I62" s="139"/>
    </row>
    <row r="63" spans="2:12">
      <c r="B63" s="2" t="s">
        <v>225</v>
      </c>
      <c r="F63" s="57">
        <f>VLOOKUP($B$3,Base_lyc!$B$15:$BG$29,34,FALSE)</f>
        <v>18.3</v>
      </c>
      <c r="G63" s="124">
        <f>VLOOKUP($B$3,Base_lyc!$B$15:$BG$29,35,FALSE)</f>
        <v>26.2</v>
      </c>
      <c r="H63" s="125"/>
      <c r="I63" s="69">
        <f>VLOOKUP($B$3,Base_lyc!$B$15:$BG$29,36,FALSE)</f>
        <v>26.6</v>
      </c>
    </row>
    <row r="65" spans="2:12" ht="16.5" hidden="1" customHeight="1">
      <c r="B65" s="15" t="s">
        <v>123</v>
      </c>
      <c r="C65" s="16"/>
      <c r="D65" s="16"/>
      <c r="E65" s="16"/>
      <c r="F65" s="16"/>
      <c r="G65" s="16"/>
      <c r="H65" s="16"/>
      <c r="I65" s="17" t="s">
        <v>5</v>
      </c>
    </row>
    <row r="66" spans="2:12" ht="19.5" hidden="1" customHeight="1">
      <c r="B66" s="12" t="s">
        <v>2</v>
      </c>
      <c r="C66" s="116" t="s">
        <v>1</v>
      </c>
      <c r="D66" s="117"/>
      <c r="E66" s="118" t="s">
        <v>3</v>
      </c>
      <c r="F66" s="119"/>
      <c r="G66" s="120" t="s">
        <v>4</v>
      </c>
      <c r="H66" s="120"/>
      <c r="I66" s="121"/>
    </row>
    <row r="67" spans="2:12" hidden="1">
      <c r="J67" s="32"/>
      <c r="K67" s="41"/>
      <c r="L67" s="32">
        <v>6.5</v>
      </c>
    </row>
    <row r="68" spans="2:12" hidden="1">
      <c r="J68" s="32"/>
      <c r="K68" s="32"/>
      <c r="L68" s="32">
        <v>0</v>
      </c>
    </row>
    <row r="71" spans="2:12" ht="15.75">
      <c r="B71" s="5" t="s">
        <v>20</v>
      </c>
    </row>
    <row r="72" spans="2:12">
      <c r="F72" s="115" t="s">
        <v>240</v>
      </c>
      <c r="G72" s="115"/>
      <c r="H72" s="115"/>
      <c r="I72" s="115"/>
    </row>
    <row r="73" spans="2:12">
      <c r="F73" s="33" t="s">
        <v>16</v>
      </c>
      <c r="G73" s="122" t="str">
        <f>VLOOKUP(B3,Base_lyc!B15:C29,2,FALSE)</f>
        <v>Public</v>
      </c>
      <c r="H73" s="123"/>
      <c r="I73" s="45" t="s">
        <v>190</v>
      </c>
    </row>
    <row r="74" spans="2:12" hidden="1">
      <c r="B74" s="2" t="s">
        <v>21</v>
      </c>
      <c r="F74" s="7">
        <f>VLOOKUP(B3,Base_lyc!B15:BS29,56,FALSE)</f>
        <v>58.695652173913047</v>
      </c>
      <c r="G74" s="132">
        <f>VLOOKUP(B3,Base_lyc!B15:BS29,57,FALSE)</f>
        <v>70.833333333333343</v>
      </c>
      <c r="H74" s="133"/>
      <c r="I74" s="7">
        <f>VLOOKUP(B3,Base_lyc!B15:BS29,58,FALSE)</f>
        <v>76.08695652173914</v>
      </c>
    </row>
    <row r="75" spans="2:12">
      <c r="B75" s="2" t="s">
        <v>22</v>
      </c>
      <c r="F75" s="57">
        <f>VLOOKUP($B$3,Base_lyc!$B$15:$BS$29,62,FALSE)</f>
        <v>92.7</v>
      </c>
      <c r="G75" s="124">
        <f>VLOOKUP($B$3,Base_lyc!$B$15:$BS$29,63,FALSE)</f>
        <v>87.6</v>
      </c>
      <c r="H75" s="125"/>
      <c r="I75" s="57">
        <f>VLOOKUP($B$3,Base_lyc!$B$15:$BS$29,64,FALSE)</f>
        <v>81.3</v>
      </c>
    </row>
    <row r="76" spans="2:12">
      <c r="B76" s="2" t="s">
        <v>23</v>
      </c>
      <c r="F76" s="57">
        <f>VLOOKUP($B$3,Base_lyc!$B$15:$BS$29,65,FALSE)</f>
        <v>9.4</v>
      </c>
      <c r="G76" s="124">
        <f>VLOOKUP($B$3,Base_lyc!$B$15:$BS$29,66,FALSE)</f>
        <v>6.3</v>
      </c>
      <c r="H76" s="125"/>
      <c r="I76" s="57">
        <f>VLOOKUP($B$3,Base_lyc!$B$15:$BS$29,67,FALSE)</f>
        <v>6.9</v>
      </c>
    </row>
    <row r="77" spans="2:12">
      <c r="B77" s="2" t="s">
        <v>24</v>
      </c>
      <c r="F77" s="57">
        <f>VLOOKUP($B$3,Base_lyc!$B$15:$BS$29,68,FALSE)</f>
        <v>48.8</v>
      </c>
      <c r="G77" s="124">
        <f>VLOOKUP($B$3,Base_lyc!$B$15:$BS$29,69,FALSE)</f>
        <v>45.9</v>
      </c>
      <c r="H77" s="125"/>
      <c r="I77" s="57">
        <f>VLOOKUP($B$3,Base_lyc!$B$15:$BS$29,70,FALSE)</f>
        <v>46.5</v>
      </c>
    </row>
    <row r="86" spans="2:12" ht="15.75">
      <c r="B86" s="5" t="s">
        <v>7</v>
      </c>
    </row>
    <row r="87" spans="2:12">
      <c r="F87" s="115" t="s">
        <v>241</v>
      </c>
      <c r="G87" s="115"/>
      <c r="H87" s="115"/>
      <c r="I87" s="115"/>
    </row>
    <row r="88" spans="2:12">
      <c r="F88" s="33" t="s">
        <v>16</v>
      </c>
      <c r="G88" s="33" t="s">
        <v>10</v>
      </c>
      <c r="H88" s="37" t="str">
        <f>VLOOKUP(B3,Base_lyc!B15:C29,2,FALSE)</f>
        <v>Public</v>
      </c>
      <c r="I88" s="45" t="s">
        <v>190</v>
      </c>
    </row>
    <row r="89" spans="2:12">
      <c r="B89" s="2" t="s">
        <v>178</v>
      </c>
      <c r="E89" s="34"/>
      <c r="F89" s="65">
        <f>VLOOKUP($B$3,Base_lyc!$B$15:$BG$29,37,FALSE)</f>
        <v>84.3</v>
      </c>
      <c r="G89" s="66" t="s">
        <v>12</v>
      </c>
      <c r="H89" s="67">
        <f>VLOOKUP($B$3,Base_lyc!$B$15:$BG$29,38,FALSE)</f>
        <v>83.4</v>
      </c>
      <c r="I89" s="65">
        <f>VLOOKUP($B$3,Base_lyc!$B$15:$BG$29,39,FALSE)</f>
        <v>81.900000000000006</v>
      </c>
    </row>
    <row r="90" spans="2:12" s="9" customFormat="1">
      <c r="B90" s="9" t="s">
        <v>218</v>
      </c>
      <c r="E90" s="56"/>
      <c r="F90" s="65">
        <f>VLOOKUP($B$3,Base_lyc!$B$15:$BG$29,40,FALSE)</f>
        <v>4</v>
      </c>
      <c r="G90" s="66" t="s">
        <v>12</v>
      </c>
      <c r="H90" s="67">
        <f>VLOOKUP($B$3,Base_lyc!$B$15:$BG$29,41,FALSE)</f>
        <v>2.7</v>
      </c>
      <c r="I90" s="65">
        <f>VLOOKUP($B$3,Base_lyc!$B$15:$BG$29,42,FALSE)</f>
        <v>2.8</v>
      </c>
      <c r="K90" s="2"/>
      <c r="L90" s="2"/>
    </row>
    <row r="91" spans="2:12">
      <c r="B91" s="2" t="s">
        <v>182</v>
      </c>
      <c r="E91" s="34"/>
      <c r="F91" s="57">
        <f>VLOOKUP($B$3,Base_lyc!$B$15:$BG$29,43,FALSE)</f>
        <v>0.8</v>
      </c>
      <c r="G91" s="58" t="s">
        <v>12</v>
      </c>
      <c r="H91" s="59">
        <f>VLOOKUP($B$3,Base_lyc!$B$15:$BG$29,44,FALSE)</f>
        <v>3.9</v>
      </c>
      <c r="I91" s="57">
        <f>VLOOKUP($B$3,Base_lyc!$B$15:$BG$29,45,FALSE)</f>
        <v>4.3</v>
      </c>
    </row>
    <row r="92" spans="2:12">
      <c r="B92" s="2" t="s">
        <v>179</v>
      </c>
      <c r="E92" s="34"/>
      <c r="F92" s="57" t="str">
        <f>VLOOKUP($B$3,Base_lyc!$B$15:$BG$29,46,FALSE)</f>
        <v>nd</v>
      </c>
      <c r="G92" s="72" t="str">
        <f>VLOOKUP($B$3,Base_lyc!$B$15:$BG$29,47,FALSE)</f>
        <v>nd</v>
      </c>
      <c r="H92" s="59" t="s">
        <v>12</v>
      </c>
      <c r="I92" s="57" t="s">
        <v>12</v>
      </c>
    </row>
    <row r="93" spans="2:12">
      <c r="B93" s="2" t="s">
        <v>180</v>
      </c>
      <c r="E93" s="34"/>
      <c r="F93" s="57" t="str">
        <f>VLOOKUP($B$3,Base_lyc!$B$15:$BG$29,48,FALSE)</f>
        <v>nd</v>
      </c>
      <c r="G93" s="72" t="str">
        <f>VLOOKUP($B$3,Base_lyc!$B$15:$BG$29,49,FALSE)</f>
        <v>nd</v>
      </c>
      <c r="H93" s="59" t="s">
        <v>12</v>
      </c>
      <c r="I93" s="57" t="s">
        <v>12</v>
      </c>
    </row>
    <row r="94" spans="2:12">
      <c r="B94" s="2" t="s">
        <v>181</v>
      </c>
      <c r="E94" s="34"/>
      <c r="F94" s="57" t="str">
        <f>VLOOKUP($B$3,Base_lyc!$B$15:$BG$29,50,FALSE)</f>
        <v>nd</v>
      </c>
      <c r="G94" s="72" t="str">
        <f>VLOOKUP($B$3,Base_lyc!$B$15:$BG$29,51,FALSE)</f>
        <v>nd</v>
      </c>
      <c r="H94" s="59" t="s">
        <v>12</v>
      </c>
      <c r="I94" s="57" t="s">
        <v>12</v>
      </c>
    </row>
    <row r="96" spans="2:12" hidden="1">
      <c r="B96" s="15" t="s">
        <v>172</v>
      </c>
      <c r="C96" s="16"/>
      <c r="D96" s="16"/>
      <c r="E96" s="16"/>
      <c r="F96" s="16"/>
      <c r="G96" s="16"/>
      <c r="H96" s="16"/>
      <c r="I96" s="17" t="s">
        <v>11</v>
      </c>
    </row>
    <row r="97" spans="2:25" ht="18" hidden="1">
      <c r="B97" s="12" t="s">
        <v>2</v>
      </c>
      <c r="C97" s="116" t="s">
        <v>1</v>
      </c>
      <c r="D97" s="117"/>
      <c r="E97" s="118" t="s">
        <v>3</v>
      </c>
      <c r="F97" s="119"/>
      <c r="G97" s="120" t="s">
        <v>4</v>
      </c>
      <c r="H97" s="120"/>
      <c r="I97" s="121"/>
    </row>
    <row r="98" spans="2:25" hidden="1">
      <c r="J98" s="32"/>
      <c r="K98" s="41"/>
      <c r="L98" s="32">
        <v>6.5</v>
      </c>
    </row>
    <row r="99" spans="2:25" hidden="1">
      <c r="J99" s="32"/>
      <c r="K99" s="32"/>
      <c r="L99" s="32">
        <v>0</v>
      </c>
    </row>
    <row r="101" spans="2:25" ht="15.75">
      <c r="B101" s="5" t="s">
        <v>9</v>
      </c>
    </row>
    <row r="102" spans="2:25">
      <c r="F102" s="115" t="s">
        <v>231</v>
      </c>
      <c r="G102" s="115"/>
      <c r="H102" s="115"/>
      <c r="I102" s="115"/>
      <c r="J102" s="25"/>
    </row>
    <row r="103" spans="2:25">
      <c r="F103" s="24" t="s">
        <v>16</v>
      </c>
      <c r="G103" s="33" t="s">
        <v>10</v>
      </c>
      <c r="H103" s="37" t="str">
        <f>VLOOKUP(B3,Base_lyc!B15:C29,2,FALSE)</f>
        <v>Public</v>
      </c>
      <c r="I103" s="45" t="s">
        <v>190</v>
      </c>
    </row>
    <row r="104" spans="2:25">
      <c r="B104" s="2" t="s">
        <v>184</v>
      </c>
      <c r="E104" s="34"/>
      <c r="F104" s="57">
        <f>VLOOKUP($B$3,Base_lyc!$B$15:$BG$29,52,FALSE)</f>
        <v>76.2</v>
      </c>
      <c r="G104" s="73" t="str">
        <f>VLOOKUP($B$3,Base_lyc!$B$15:$BG$29,53,FALSE)</f>
        <v>nd</v>
      </c>
      <c r="H104" s="68">
        <f>VLOOKUP($B$3,Base_lyc!$B$15:$BG$29,54,FALSE)</f>
        <v>77</v>
      </c>
      <c r="I104" s="57">
        <f>VLOOKUP($B$3,Base_lyc!$B$15:$BG$29,55,FALSE)</f>
        <v>75.5</v>
      </c>
    </row>
    <row r="105" spans="2:25">
      <c r="B105" s="2" t="s">
        <v>46</v>
      </c>
      <c r="E105" s="34"/>
      <c r="F105" s="57">
        <f>VLOOKUP($B$3,Base_lyc!$B$15:$BG$29,56,FALSE)</f>
        <v>58.695652173913047</v>
      </c>
      <c r="G105" s="58" t="s">
        <v>12</v>
      </c>
      <c r="H105" s="59">
        <f>VLOOKUP($B$3,Base_lyc!$B$15:$BG$29,57,FALSE)</f>
        <v>70.833333333333343</v>
      </c>
      <c r="I105" s="57">
        <f>VLOOKUP($B$3,Base_lyc!$B$15:$BG$29,58,FALSE)</f>
        <v>76.08695652173914</v>
      </c>
    </row>
    <row r="109" spans="2:25" ht="15.75">
      <c r="B109" s="8" t="s">
        <v>8</v>
      </c>
    </row>
    <row r="110" spans="2:25">
      <c r="Y110" s="22"/>
    </row>
    <row r="113" spans="10:25">
      <c r="K113" s="9"/>
      <c r="O113" s="27"/>
      <c r="P113" s="50"/>
    </row>
    <row r="114" spans="10:25">
      <c r="J114" s="1" t="s">
        <v>189</v>
      </c>
      <c r="K114" s="1"/>
      <c r="L114" s="1"/>
      <c r="M114" s="1"/>
      <c r="N114" s="1"/>
      <c r="O114" s="1"/>
      <c r="P114" s="1"/>
      <c r="Q114" s="1"/>
      <c r="R114" s="1"/>
      <c r="S114" s="1"/>
      <c r="T114" s="9"/>
      <c r="U114" s="9"/>
    </row>
    <row r="115" spans="10:25" ht="51">
      <c r="J115" s="55" t="s">
        <v>8</v>
      </c>
      <c r="K115" s="42" t="s">
        <v>206</v>
      </c>
      <c r="L115" s="42" t="s">
        <v>200</v>
      </c>
      <c r="M115" s="42" t="s">
        <v>185</v>
      </c>
      <c r="N115" s="42" t="s">
        <v>31</v>
      </c>
      <c r="O115" s="42" t="s">
        <v>33</v>
      </c>
      <c r="P115" s="42" t="s">
        <v>32</v>
      </c>
      <c r="Q115" s="42" t="s">
        <v>186</v>
      </c>
      <c r="R115" s="42" t="s">
        <v>187</v>
      </c>
      <c r="S115" s="42" t="s">
        <v>188</v>
      </c>
      <c r="U115" s="87"/>
      <c r="V115" s="88"/>
    </row>
    <row r="116" spans="10:25">
      <c r="J116" s="1" t="s">
        <v>16</v>
      </c>
      <c r="K116" s="44">
        <f>VLOOKUP(B3,Base_lyc!B49:K63,3,FALSE)</f>
        <v>5</v>
      </c>
      <c r="L116" s="44">
        <f>VLOOKUP(B3,Base_lyc!B49:K63,4,FALSE)</f>
        <v>-4.1321999999999998E-2</v>
      </c>
      <c r="M116" s="44">
        <f>VLOOKUP(B3,Base_lyc!B49:K63,5,FALSE)</f>
        <v>0.217391</v>
      </c>
      <c r="N116" s="44">
        <f>VLOOKUP(B3,Base_lyc!B49:K63,6,FALSE)</f>
        <v>-2.2727270000000002</v>
      </c>
      <c r="O116" s="44">
        <f>VLOOKUP(B3,Base_lyc!B49:K63,7,FALSE)</f>
        <v>-5</v>
      </c>
      <c r="P116" s="44">
        <f>VLOOKUP(B3,Base_lyc!B49:R63,11,FALSE)</f>
        <v>0</v>
      </c>
      <c r="Q116" s="44">
        <f>VLOOKUP(B3,Base_lyc!B49:K63,8,FALSE)</f>
        <v>1.212121</v>
      </c>
      <c r="R116" s="44">
        <f>VLOOKUP(B3,Base_lyc!B49:K63,9,FALSE)</f>
        <v>4.0697669999999997</v>
      </c>
      <c r="S116" s="44">
        <f>VLOOKUP(B3,Base_lyc!B49:K63,10,FALSE)</f>
        <v>0.14285700000000001</v>
      </c>
      <c r="U116" s="74"/>
      <c r="V116" s="88"/>
      <c r="Y116" s="13"/>
    </row>
    <row r="117" spans="10:25">
      <c r="J117" s="1" t="s">
        <v>190</v>
      </c>
      <c r="K117" s="43">
        <v>0</v>
      </c>
      <c r="L117" s="43">
        <v>0</v>
      </c>
      <c r="M117" s="43">
        <v>0</v>
      </c>
      <c r="N117" s="43">
        <v>0</v>
      </c>
      <c r="O117" s="43">
        <v>0</v>
      </c>
      <c r="P117" s="43">
        <v>0</v>
      </c>
      <c r="Q117" s="43">
        <v>0</v>
      </c>
      <c r="R117" s="43">
        <v>0</v>
      </c>
      <c r="S117" s="43">
        <v>0</v>
      </c>
      <c r="U117" s="74"/>
      <c r="V117" s="88"/>
      <c r="Y117" s="34"/>
    </row>
    <row r="118" spans="10:25">
      <c r="J118" s="88"/>
      <c r="K118" s="88"/>
      <c r="L118" s="88"/>
      <c r="M118" s="88"/>
      <c r="N118" s="88"/>
      <c r="O118" s="88"/>
      <c r="P118" s="88"/>
      <c r="Q118" s="88"/>
      <c r="R118" s="88"/>
      <c r="S118" s="88"/>
      <c r="T118" s="88"/>
      <c r="U118" s="88"/>
      <c r="V118" s="88"/>
    </row>
    <row r="119" spans="10:25">
      <c r="J119" s="88"/>
      <c r="K119" s="88"/>
      <c r="L119" s="88"/>
      <c r="M119" s="88"/>
      <c r="N119" s="88"/>
      <c r="O119" s="88"/>
      <c r="P119" s="88"/>
      <c r="Q119" s="88"/>
      <c r="R119" s="88"/>
      <c r="S119" s="88"/>
      <c r="T119" s="88"/>
      <c r="U119" s="88"/>
      <c r="V119" s="88"/>
    </row>
    <row r="125" spans="10:25">
      <c r="K125" s="13"/>
      <c r="L125" s="13"/>
      <c r="M125" s="13"/>
      <c r="N125" s="13"/>
      <c r="O125" s="13"/>
      <c r="P125" s="13"/>
      <c r="Q125" s="13"/>
      <c r="R125" s="13"/>
      <c r="S125" s="13"/>
    </row>
    <row r="126" spans="10:25">
      <c r="K126" s="13"/>
      <c r="L126" s="13"/>
      <c r="M126" s="13"/>
      <c r="N126" s="13"/>
      <c r="O126" s="13"/>
      <c r="P126" s="13"/>
      <c r="Q126" s="13"/>
      <c r="R126" s="13"/>
      <c r="S126" s="13"/>
    </row>
    <row r="127" spans="10:25">
      <c r="K127" s="13"/>
      <c r="L127" s="13"/>
      <c r="M127" s="13"/>
      <c r="N127" s="13"/>
      <c r="O127" s="13"/>
      <c r="P127" s="13"/>
      <c r="Q127" s="13"/>
      <c r="R127" s="13"/>
      <c r="S127" s="13"/>
    </row>
    <row r="128" spans="10:25">
      <c r="K128" s="13"/>
      <c r="L128" s="13"/>
      <c r="M128" s="13"/>
      <c r="N128" s="13"/>
      <c r="O128" s="13"/>
      <c r="P128" s="13"/>
      <c r="Q128" s="13"/>
      <c r="R128" s="13"/>
      <c r="S128" s="13"/>
    </row>
    <row r="129" spans="11:19">
      <c r="K129" s="13"/>
      <c r="L129" s="13"/>
      <c r="M129" s="13"/>
      <c r="N129" s="13"/>
      <c r="O129" s="13"/>
      <c r="P129" s="13"/>
      <c r="Q129" s="13"/>
      <c r="R129" s="13"/>
      <c r="S129" s="13"/>
    </row>
    <row r="130" spans="11:19">
      <c r="K130" s="13"/>
      <c r="L130" s="13"/>
      <c r="M130" s="13"/>
      <c r="N130" s="13"/>
      <c r="O130" s="13"/>
      <c r="P130" s="13"/>
      <c r="Q130" s="13"/>
      <c r="R130" s="13"/>
      <c r="S130" s="13"/>
    </row>
    <row r="131" spans="11:19">
      <c r="K131" s="13"/>
      <c r="L131" s="13"/>
      <c r="M131" s="13"/>
      <c r="N131" s="13"/>
      <c r="O131" s="13"/>
      <c r="P131" s="13"/>
      <c r="Q131" s="13"/>
      <c r="R131" s="13"/>
      <c r="S131" s="13"/>
    </row>
    <row r="132" spans="11:19">
      <c r="K132" s="13"/>
      <c r="L132" s="13"/>
      <c r="M132" s="13"/>
      <c r="N132" s="13"/>
      <c r="O132" s="13"/>
      <c r="P132" s="13"/>
      <c r="Q132" s="13"/>
      <c r="R132" s="13"/>
      <c r="S132" s="13"/>
    </row>
    <row r="133" spans="11:19">
      <c r="K133" s="13"/>
      <c r="L133" s="13"/>
      <c r="M133" s="13"/>
      <c r="N133" s="13"/>
      <c r="O133" s="13"/>
      <c r="P133" s="13"/>
      <c r="Q133" s="13"/>
      <c r="R133" s="13"/>
      <c r="S133" s="13"/>
    </row>
    <row r="134" spans="11:19">
      <c r="K134" s="13"/>
      <c r="L134" s="13"/>
      <c r="M134" s="13"/>
      <c r="N134" s="13"/>
      <c r="O134" s="13"/>
      <c r="P134" s="13"/>
      <c r="Q134" s="13"/>
      <c r="R134" s="13"/>
      <c r="S134" s="13"/>
    </row>
    <row r="135" spans="11:19">
      <c r="K135" s="13"/>
      <c r="L135" s="13"/>
      <c r="M135" s="13"/>
      <c r="N135" s="13"/>
      <c r="O135" s="13"/>
      <c r="P135" s="13"/>
      <c r="Q135" s="13"/>
      <c r="R135" s="13"/>
      <c r="S135" s="13"/>
    </row>
    <row r="136" spans="11:19">
      <c r="K136" s="13"/>
      <c r="L136" s="13"/>
      <c r="M136" s="13"/>
      <c r="N136" s="13"/>
      <c r="O136" s="13"/>
      <c r="P136" s="13"/>
      <c r="Q136" s="13"/>
      <c r="R136" s="13"/>
      <c r="S136" s="13"/>
    </row>
    <row r="137" spans="11:19">
      <c r="K137" s="13"/>
      <c r="L137" s="13"/>
      <c r="M137" s="13"/>
      <c r="N137" s="13"/>
      <c r="O137" s="13"/>
      <c r="P137" s="13"/>
      <c r="Q137" s="13"/>
      <c r="R137" s="13"/>
      <c r="S137" s="13"/>
    </row>
    <row r="138" spans="11:19">
      <c r="K138" s="13"/>
      <c r="L138" s="13"/>
      <c r="M138" s="13"/>
      <c r="N138" s="13"/>
      <c r="O138" s="13"/>
      <c r="P138" s="13"/>
      <c r="Q138" s="13"/>
      <c r="R138" s="13"/>
      <c r="S138" s="13"/>
    </row>
    <row r="139" spans="11:19">
      <c r="K139" s="13"/>
      <c r="L139" s="13"/>
      <c r="M139" s="13"/>
      <c r="N139" s="13"/>
      <c r="O139" s="40"/>
      <c r="P139" s="40"/>
      <c r="Q139" s="40"/>
      <c r="R139" s="40"/>
      <c r="S139" s="13"/>
    </row>
    <row r="140" spans="11:19">
      <c r="K140" s="13"/>
      <c r="L140" s="13"/>
      <c r="M140" s="13"/>
      <c r="N140" s="13"/>
      <c r="O140" s="13"/>
      <c r="P140" s="13"/>
      <c r="Q140" s="13"/>
      <c r="R140" s="13"/>
      <c r="S140" s="13"/>
    </row>
    <row r="141" spans="11:19">
      <c r="K141" s="13"/>
      <c r="L141" s="13"/>
      <c r="M141" s="13"/>
      <c r="N141" s="13"/>
      <c r="O141" s="13"/>
      <c r="P141" s="13"/>
      <c r="Q141" s="13"/>
      <c r="R141" s="13"/>
      <c r="S141" s="13"/>
    </row>
    <row r="142" spans="11:19">
      <c r="K142" s="13"/>
      <c r="L142" s="13"/>
      <c r="M142" s="13"/>
      <c r="N142" s="13"/>
      <c r="O142" s="13"/>
      <c r="P142" s="13"/>
      <c r="Q142" s="13"/>
      <c r="R142" s="13"/>
      <c r="S142" s="13"/>
    </row>
    <row r="143" spans="11:19">
      <c r="K143" s="13"/>
      <c r="L143" s="13"/>
      <c r="M143" s="13"/>
      <c r="N143" s="13"/>
      <c r="O143" s="13"/>
      <c r="P143" s="13"/>
      <c r="Q143" s="13"/>
      <c r="R143" s="13"/>
      <c r="S143" s="13"/>
    </row>
    <row r="144" spans="11:19">
      <c r="K144" s="13"/>
      <c r="L144" s="13"/>
      <c r="M144" s="13"/>
      <c r="N144" s="13"/>
      <c r="O144" s="13"/>
      <c r="P144" s="13"/>
      <c r="Q144" s="13"/>
      <c r="R144" s="13"/>
      <c r="S144" s="13"/>
    </row>
    <row r="145" spans="11:19">
      <c r="K145" s="13"/>
      <c r="L145" s="13"/>
      <c r="M145" s="13"/>
      <c r="N145" s="13"/>
      <c r="O145" s="13"/>
      <c r="P145" s="13"/>
      <c r="Q145" s="13"/>
      <c r="R145" s="13"/>
      <c r="S145" s="13"/>
    </row>
    <row r="146" spans="11:19">
      <c r="K146" s="13"/>
      <c r="L146" s="13"/>
      <c r="M146" s="13"/>
      <c r="N146" s="13"/>
      <c r="O146" s="13"/>
      <c r="P146" s="13"/>
      <c r="Q146" s="13"/>
      <c r="R146" s="13"/>
      <c r="S146" s="13"/>
    </row>
  </sheetData>
  <mergeCells count="38">
    <mergeCell ref="G49:H49"/>
    <mergeCell ref="C97:D97"/>
    <mergeCell ref="E97:F97"/>
    <mergeCell ref="G97:I97"/>
    <mergeCell ref="F59:I59"/>
    <mergeCell ref="G60:H60"/>
    <mergeCell ref="G48:H48"/>
    <mergeCell ref="F102:I102"/>
    <mergeCell ref="F61:F62"/>
    <mergeCell ref="I61:I62"/>
    <mergeCell ref="C66:D66"/>
    <mergeCell ref="E66:F66"/>
    <mergeCell ref="G66:I66"/>
    <mergeCell ref="G75:H75"/>
    <mergeCell ref="G76:H76"/>
    <mergeCell ref="G77:H77"/>
    <mergeCell ref="F87:I87"/>
    <mergeCell ref="G61:H62"/>
    <mergeCell ref="G63:H63"/>
    <mergeCell ref="G73:H73"/>
    <mergeCell ref="G74:H74"/>
    <mergeCell ref="F72:I72"/>
    <mergeCell ref="G24:H24"/>
    <mergeCell ref="B1:I1"/>
    <mergeCell ref="F40:I40"/>
    <mergeCell ref="C53:D53"/>
    <mergeCell ref="E53:F53"/>
    <mergeCell ref="G53:I53"/>
    <mergeCell ref="G21:H21"/>
    <mergeCell ref="G22:H22"/>
    <mergeCell ref="G23:H23"/>
    <mergeCell ref="G41:H41"/>
    <mergeCell ref="G42:H42"/>
    <mergeCell ref="G43:H43"/>
    <mergeCell ref="G44:H44"/>
    <mergeCell ref="G45:H45"/>
    <mergeCell ref="G47:H47"/>
    <mergeCell ref="G46:H46"/>
  </mergeCells>
  <hyperlinks>
    <hyperlink ref="C13" r:id="rId1" xr:uid="{00000000-0004-0000-0100-000000000000}"/>
  </hyperlinks>
  <pageMargins left="0.23622047244094491" right="0.23622047244094491" top="0.35433070866141736" bottom="0.35433070866141736" header="0.31496062992125984" footer="0.31496062992125984"/>
  <pageSetup paperSize="9" scale="96" fitToHeight="0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100-000000000000}">
          <x14:formula1>
            <xm:f>Base_lyc!$A$15:$A$29</xm:f>
          </x14:formula1>
          <xm:sqref>B1:I1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CC109"/>
  <sheetViews>
    <sheetView zoomScaleNormal="100" workbookViewId="0">
      <pane xSplit="3" ySplit="1" topLeftCell="AQ2" activePane="bottomRight" state="frozen"/>
      <selection activeCell="B1" sqref="B1:I1"/>
      <selection pane="topRight" activeCell="B1" sqref="B1:I1"/>
      <selection pane="bottomLeft" activeCell="B1" sqref="B1:I1"/>
      <selection pane="bottomRight" activeCell="A18" sqref="A18"/>
    </sheetView>
  </sheetViews>
  <sheetFormatPr baseColWidth="10" defaultColWidth="11.42578125" defaultRowHeight="12.75"/>
  <cols>
    <col min="1" max="1" width="62.28515625" style="2" bestFit="1" customWidth="1"/>
    <col min="2" max="2" width="9.28515625" style="2" bestFit="1" customWidth="1"/>
    <col min="3" max="3" width="16.140625" style="2" bestFit="1" customWidth="1"/>
    <col min="4" max="4" width="12.140625" style="2" customWidth="1"/>
    <col min="5" max="5" width="16.140625" style="2" bestFit="1" customWidth="1"/>
    <col min="6" max="6" width="14.42578125" style="9" bestFit="1" customWidth="1"/>
    <col min="7" max="7" width="15.42578125" style="9" bestFit="1" customWidth="1"/>
    <col min="8" max="8" width="14.42578125" style="9" bestFit="1" customWidth="1"/>
    <col min="9" max="9" width="15.42578125" style="9" bestFit="1" customWidth="1"/>
    <col min="10" max="10" width="14.42578125" style="9" bestFit="1" customWidth="1"/>
    <col min="11" max="11" width="15.42578125" style="9" bestFit="1" customWidth="1"/>
    <col min="12" max="13" width="15.42578125" style="9" customWidth="1"/>
    <col min="14" max="14" width="20.7109375" style="9" customWidth="1"/>
    <col min="15" max="15" width="20.7109375" style="9" bestFit="1" customWidth="1"/>
    <col min="16" max="16" width="20.7109375" style="9" customWidth="1"/>
    <col min="17" max="17" width="9.28515625" style="9" bestFit="1" customWidth="1"/>
    <col min="18" max="19" width="8.7109375" style="51" bestFit="1" customWidth="1"/>
    <col min="20" max="20" width="12" style="51" bestFit="1" customWidth="1"/>
    <col min="21" max="22" width="11.42578125" style="51"/>
    <col min="23" max="23" width="12.28515625" style="51" bestFit="1" customWidth="1"/>
    <col min="24" max="25" width="11.7109375" style="51" bestFit="1" customWidth="1"/>
    <col min="26" max="26" width="8" style="51" bestFit="1" customWidth="1"/>
    <col min="27" max="28" width="7.42578125" style="51" bestFit="1" customWidth="1"/>
    <col min="29" max="29" width="10.28515625" style="51" bestFit="1" customWidth="1"/>
    <col min="30" max="31" width="9.7109375" style="51" bestFit="1" customWidth="1"/>
    <col min="32" max="32" width="8.140625" style="51" bestFit="1" customWidth="1"/>
    <col min="33" max="34" width="7.5703125" style="51" bestFit="1" customWidth="1"/>
    <col min="35" max="35" width="8.140625" style="51" bestFit="1" customWidth="1"/>
    <col min="36" max="37" width="7.5703125" style="51" bestFit="1" customWidth="1"/>
    <col min="38" max="38" width="17.7109375" style="51" bestFit="1" customWidth="1"/>
    <col min="39" max="40" width="17.140625" style="51" bestFit="1" customWidth="1"/>
    <col min="41" max="41" width="17.28515625" style="51" bestFit="1" customWidth="1"/>
    <col min="42" max="43" width="16.7109375" style="51" bestFit="1" customWidth="1"/>
    <col min="44" max="44" width="12.140625" style="51" bestFit="1" customWidth="1"/>
    <col min="45" max="46" width="11.5703125" style="51" bestFit="1" customWidth="1"/>
    <col min="47" max="47" width="16.28515625" style="51" bestFit="1" customWidth="1"/>
    <col min="48" max="48" width="15.5703125" style="51" bestFit="1" customWidth="1"/>
    <col min="49" max="49" width="14.140625" style="53" bestFit="1" customWidth="1"/>
    <col min="50" max="50" width="13.5703125" style="53" bestFit="1" customWidth="1"/>
    <col min="51" max="51" width="14.5703125" style="53" bestFit="1" customWidth="1"/>
    <col min="52" max="52" width="14" style="53" bestFit="1" customWidth="1"/>
    <col min="53" max="53" width="20.7109375" style="51" customWidth="1"/>
    <col min="54" max="54" width="19.140625" style="51" customWidth="1"/>
    <col min="55" max="55" width="25.7109375" style="51" customWidth="1"/>
    <col min="56" max="56" width="14.5703125" style="51" customWidth="1"/>
    <col min="57" max="57" width="17.5703125" style="51" bestFit="1" customWidth="1"/>
    <col min="58" max="59" width="17" style="51" bestFit="1" customWidth="1"/>
    <col min="60" max="60" width="12.28515625" style="51" hidden="1" customWidth="1"/>
    <col min="61" max="62" width="11.7109375" style="51" hidden="1" customWidth="1"/>
    <col min="63" max="63" width="11.140625" style="51" bestFit="1" customWidth="1"/>
    <col min="64" max="65" width="10.5703125" style="51" bestFit="1" customWidth="1"/>
    <col min="66" max="66" width="8.5703125" style="51" bestFit="1" customWidth="1"/>
    <col min="67" max="68" width="8" style="51" bestFit="1" customWidth="1"/>
    <col min="69" max="69" width="8.5703125" style="51" bestFit="1" customWidth="1"/>
    <col min="70" max="71" width="8" style="51" bestFit="1" customWidth="1"/>
    <col min="72" max="72" width="9.28515625" style="51" bestFit="1" customWidth="1"/>
    <col min="73" max="73" width="12.5703125" style="2" customWidth="1"/>
    <col min="74" max="75" width="11.42578125" style="2"/>
    <col min="76" max="76" width="14" style="2" bestFit="1" customWidth="1"/>
    <col min="77" max="77" width="13.42578125" style="2" bestFit="1" customWidth="1"/>
    <col min="78" max="78" width="13.5703125" style="2" bestFit="1" customWidth="1"/>
    <col min="79" max="79" width="17.7109375" style="2" bestFit="1" customWidth="1"/>
    <col min="80" max="80" width="17.140625" style="2" bestFit="1" customWidth="1"/>
    <col min="81" max="81" width="17.28515625" style="2" bestFit="1" customWidth="1"/>
    <col min="82" max="16384" width="11.42578125" style="2"/>
  </cols>
  <sheetData>
    <row r="1" spans="1:81" s="9" customFormat="1">
      <c r="A1" s="9" t="s">
        <v>91</v>
      </c>
      <c r="B1" s="9" t="s">
        <v>153</v>
      </c>
      <c r="C1" s="9" t="s">
        <v>73</v>
      </c>
      <c r="D1" s="9" t="s">
        <v>75</v>
      </c>
      <c r="E1" s="9" t="s">
        <v>74</v>
      </c>
      <c r="F1" s="9" t="s">
        <v>144</v>
      </c>
      <c r="G1" s="9" t="s">
        <v>145</v>
      </c>
      <c r="H1" s="9" t="s">
        <v>237</v>
      </c>
      <c r="I1" s="9" t="s">
        <v>238</v>
      </c>
      <c r="J1" s="9" t="s">
        <v>235</v>
      </c>
      <c r="K1" s="9" t="s">
        <v>236</v>
      </c>
      <c r="L1" s="9" t="s">
        <v>233</v>
      </c>
      <c r="M1" s="9" t="s">
        <v>234</v>
      </c>
      <c r="N1" s="110" t="s">
        <v>387</v>
      </c>
      <c r="O1" s="110" t="s">
        <v>383</v>
      </c>
      <c r="P1" s="110" t="s">
        <v>382</v>
      </c>
      <c r="Q1" s="51" t="s">
        <v>203</v>
      </c>
      <c r="R1" s="51" t="s">
        <v>204</v>
      </c>
      <c r="S1" s="51" t="s">
        <v>205</v>
      </c>
      <c r="T1" s="51" t="s">
        <v>92</v>
      </c>
      <c r="U1" s="51" t="s">
        <v>93</v>
      </c>
      <c r="V1" s="51" t="s">
        <v>94</v>
      </c>
      <c r="W1" s="51" t="s">
        <v>95</v>
      </c>
      <c r="X1" s="51" t="s">
        <v>96</v>
      </c>
      <c r="Y1" s="51" t="s">
        <v>97</v>
      </c>
      <c r="Z1" s="51" t="s">
        <v>98</v>
      </c>
      <c r="AA1" s="51" t="s">
        <v>99</v>
      </c>
      <c r="AB1" s="51" t="s">
        <v>100</v>
      </c>
      <c r="AC1" s="51" t="s">
        <v>101</v>
      </c>
      <c r="AD1" s="51" t="s">
        <v>102</v>
      </c>
      <c r="AE1" s="51" t="s">
        <v>103</v>
      </c>
      <c r="AF1" s="51" t="s">
        <v>104</v>
      </c>
      <c r="AG1" s="51" t="s">
        <v>105</v>
      </c>
      <c r="AH1" s="51" t="s">
        <v>106</v>
      </c>
      <c r="AI1" s="51" t="s">
        <v>107</v>
      </c>
      <c r="AJ1" s="51" t="s">
        <v>108</v>
      </c>
      <c r="AK1" s="51" t="s">
        <v>109</v>
      </c>
      <c r="AL1" s="51" t="s">
        <v>194</v>
      </c>
      <c r="AM1" s="51" t="s">
        <v>195</v>
      </c>
      <c r="AN1" s="51" t="s">
        <v>196</v>
      </c>
      <c r="AO1" s="51" t="s">
        <v>165</v>
      </c>
      <c r="AP1" s="51" t="s">
        <v>166</v>
      </c>
      <c r="AQ1" s="51" t="s">
        <v>167</v>
      </c>
      <c r="AR1" s="51" t="s">
        <v>146</v>
      </c>
      <c r="AS1" s="51" t="s">
        <v>147</v>
      </c>
      <c r="AT1" s="51" t="s">
        <v>148</v>
      </c>
      <c r="AU1" s="51" t="s">
        <v>149</v>
      </c>
      <c r="AV1" s="51" t="s">
        <v>156</v>
      </c>
      <c r="AW1" s="51" t="s">
        <v>150</v>
      </c>
      <c r="AX1" s="51" t="s">
        <v>157</v>
      </c>
      <c r="AY1" s="51" t="s">
        <v>151</v>
      </c>
      <c r="AZ1" s="51" t="s">
        <v>158</v>
      </c>
      <c r="BA1" s="51" t="s">
        <v>159</v>
      </c>
      <c r="BB1" s="51" t="s">
        <v>152</v>
      </c>
      <c r="BC1" s="51" t="s">
        <v>174</v>
      </c>
      <c r="BD1" s="51" t="s">
        <v>175</v>
      </c>
      <c r="BE1" s="51" t="s">
        <v>169</v>
      </c>
      <c r="BF1" s="51" t="s">
        <v>170</v>
      </c>
      <c r="BG1" s="51" t="s">
        <v>171</v>
      </c>
      <c r="BH1" s="71" t="s">
        <v>110</v>
      </c>
      <c r="BI1" s="71" t="s">
        <v>111</v>
      </c>
      <c r="BJ1" s="71" t="s">
        <v>112</v>
      </c>
      <c r="BK1" s="51" t="s">
        <v>113</v>
      </c>
      <c r="BL1" s="51" t="s">
        <v>114</v>
      </c>
      <c r="BM1" s="51" t="s">
        <v>115</v>
      </c>
      <c r="BN1" s="51" t="s">
        <v>116</v>
      </c>
      <c r="BO1" s="51" t="s">
        <v>117</v>
      </c>
      <c r="BP1" s="51" t="s">
        <v>118</v>
      </c>
      <c r="BQ1" s="51" t="s">
        <v>119</v>
      </c>
      <c r="BR1" s="51" t="s">
        <v>120</v>
      </c>
      <c r="BS1" s="51" t="s">
        <v>121</v>
      </c>
      <c r="BT1" s="51"/>
      <c r="BU1" s="9" t="s">
        <v>213</v>
      </c>
      <c r="BV1" s="9" t="s">
        <v>214</v>
      </c>
      <c r="BW1" s="9" t="s">
        <v>215</v>
      </c>
      <c r="BX1" s="9" t="s">
        <v>219</v>
      </c>
      <c r="BY1" s="9" t="s">
        <v>220</v>
      </c>
      <c r="BZ1" s="9" t="s">
        <v>221</v>
      </c>
      <c r="CA1" s="9" t="s">
        <v>222</v>
      </c>
      <c r="CB1" s="9" t="s">
        <v>223</v>
      </c>
      <c r="CC1" s="9" t="s">
        <v>224</v>
      </c>
    </row>
    <row r="2" spans="1:81" s="9" customFormat="1">
      <c r="A2" s="9" t="s">
        <v>124</v>
      </c>
      <c r="B2" s="9" t="s">
        <v>65</v>
      </c>
      <c r="C2" s="28" t="s">
        <v>17</v>
      </c>
      <c r="D2" s="9" t="s">
        <v>28</v>
      </c>
      <c r="E2" s="9" t="s">
        <v>76</v>
      </c>
      <c r="F2" s="51">
        <v>1464</v>
      </c>
      <c r="G2" s="51">
        <v>379</v>
      </c>
      <c r="H2" s="9">
        <v>1112</v>
      </c>
      <c r="I2" s="9">
        <v>495</v>
      </c>
      <c r="J2" s="9">
        <v>1132</v>
      </c>
      <c r="K2" s="9">
        <v>473</v>
      </c>
      <c r="L2" s="9">
        <v>1120</v>
      </c>
      <c r="M2" s="9">
        <v>431</v>
      </c>
      <c r="N2" s="23"/>
      <c r="O2" s="23">
        <f>VLOOKUP($B2,Extract_R__20_10_25!$B$2:$H$75,5,FALSE)</f>
        <v>1087</v>
      </c>
      <c r="P2" s="23">
        <f>VLOOKUP($B2,Extract_R__20_10_25!$B$2:$H$75,6,FALSE)</f>
        <v>385</v>
      </c>
      <c r="Q2" s="81">
        <f>VLOOKUP(B2,'[4]Sheet 1'!$A$2:$G$27,3,FALSE)</f>
        <v>97.3</v>
      </c>
      <c r="R2" s="81">
        <f>VLOOKUP(B2,'[4]Sheet 1'!$A$2:$G$27,4,FALSE)</f>
        <v>115.5</v>
      </c>
      <c r="S2" s="81">
        <f>VLOOKUP(B2,'[4]Sheet 1'!$A$2:$G$27,5,FALSE)</f>
        <v>110.6</v>
      </c>
      <c r="T2" s="81">
        <f>VLOOKUP(B2,'[5]Sheet 1'!$A$2:$H$80,3,FALSE)</f>
        <v>19.5</v>
      </c>
      <c r="U2" s="81">
        <f>VLOOKUP(B2,'[5]Sheet 1'!$A$2:$H$80,4,FALSE)</f>
        <v>34.799999999999997</v>
      </c>
      <c r="V2" s="81">
        <f>VLOOKUP(B2,'[5]Sheet 1'!$A$2:$H$80,5,FALSE)</f>
        <v>33.5</v>
      </c>
      <c r="W2" s="81">
        <f>VLOOKUP(B2,'[6]Sheet 1'!$A$2:$H$79,3,FALSE)</f>
        <v>40.9</v>
      </c>
      <c r="X2" s="81">
        <f>VLOOKUP(B2,'[6]Sheet 1'!$A$2:$H$79,4,FALSE)</f>
        <v>24.7</v>
      </c>
      <c r="Y2" s="81">
        <f>VLOOKUP(B2,'[6]Sheet 1'!$A$2:$H$79,5,FALSE)</f>
        <v>24.7</v>
      </c>
      <c r="Z2" s="81">
        <f>VLOOKUP(B2,'[7]Sheet 1'!$A$2:$G$83,3,FALSE)</f>
        <v>129.5</v>
      </c>
      <c r="AA2" s="81">
        <f>VLOOKUP(B2,'[7]Sheet 1'!$A$2:$G$83,4,FALSE)</f>
        <v>106.8</v>
      </c>
      <c r="AB2" s="81">
        <f>VLOOKUP(B2,'[7]Sheet 1'!$A$2:$G$83,5,FALSE)</f>
        <v>108.2</v>
      </c>
      <c r="AC2" s="81">
        <f>VLOOKUP(B2,'[8]Sheet 1'!$A$2:$G$77,3,FALSE)</f>
        <v>6.7</v>
      </c>
      <c r="AD2" s="81">
        <f>VLOOKUP(B2,'[8]Sheet 1'!$A$2:$G$77,4,FALSE)</f>
        <v>8.6999999999999993</v>
      </c>
      <c r="AE2" s="81">
        <f>VLOOKUP(B2,'[8]Sheet 1'!$A$2:$G$77,5,FALSE)</f>
        <v>8.5</v>
      </c>
      <c r="AF2" s="93">
        <f>VLOOKUP(B2,'[9]Sheet 1'!$A$2:$G$80,3,FALSE)</f>
        <v>1.45</v>
      </c>
      <c r="AG2" s="93">
        <f>VLOOKUP(B2,'[9]Sheet 1'!$A$2:$G$80,4,FALSE)</f>
        <v>1.67</v>
      </c>
      <c r="AH2" s="93">
        <f>VLOOKUP(B2,'[9]Sheet 1'!$A$2:$G$80,5,FALSE)</f>
        <v>1.65</v>
      </c>
      <c r="AI2" s="81">
        <f>VLOOKUP(B2,'[10]Sheet 1'!$A$2:$G$81,3,FALSE)</f>
        <v>28.7</v>
      </c>
      <c r="AJ2" s="81">
        <f>VLOOKUP(B2,'[10]Sheet 1'!$A$2:$G$81,4,FALSE)</f>
        <v>26.2</v>
      </c>
      <c r="AK2" s="81">
        <f>VLOOKUP(B2,'[10]Sheet 1'!$A$2:$G$81,5,FALSE)</f>
        <v>26.6</v>
      </c>
      <c r="AL2" s="81">
        <f>VLOOKUP(B2,'[11]Sheet 1'!$A$2:$G$12,2,FALSE)</f>
        <v>87.6</v>
      </c>
      <c r="AM2" s="81">
        <f>VLOOKUP(B2,'[11]Sheet 1'!$A$2:$G$12,3,FALSE)</f>
        <v>82.7</v>
      </c>
      <c r="AN2" s="81">
        <f>VLOOKUP(B2,'[11]Sheet 1'!$A$2:$G$12,4,FALSE)</f>
        <v>82.3</v>
      </c>
      <c r="AO2" s="81">
        <f>VLOOKUP(B2,'[14]Sheet 1'!$A$2:$F$12,2,FALSE)</f>
        <v>0.2</v>
      </c>
      <c r="AP2" s="81">
        <f>VLOOKUP(B2,'[14]Sheet 1'!$A$2:$F$12,3,FALSE)</f>
        <v>3.6</v>
      </c>
      <c r="AQ2" s="81">
        <f>VLOOKUP(B2,'[14]Sheet 1'!$A$2:$F$12,4,FALSE)</f>
        <v>3.7</v>
      </c>
      <c r="AR2" s="81">
        <f>VLOOKUP(B2,'[15]Sheet 1'!$A$2:$G$12,2,FALSE)</f>
        <v>1.5</v>
      </c>
      <c r="AS2" s="81">
        <f>VLOOKUP(B2,'[15]Sheet 1'!$A$2:$G$12,3,FALSE)</f>
        <v>2.7</v>
      </c>
      <c r="AT2" s="81">
        <f>VLOOKUP(B2,'[15]Sheet 1'!$A$2:$G$12,4,FALSE)</f>
        <v>3.8</v>
      </c>
      <c r="AU2" s="51" t="s">
        <v>232</v>
      </c>
      <c r="AV2" s="51" t="s">
        <v>232</v>
      </c>
      <c r="AW2" s="51" t="s">
        <v>232</v>
      </c>
      <c r="AX2" s="51" t="s">
        <v>232</v>
      </c>
      <c r="AY2" s="51" t="s">
        <v>232</v>
      </c>
      <c r="AZ2" s="51" t="s">
        <v>232</v>
      </c>
      <c r="BA2" s="81">
        <v>97.1</v>
      </c>
      <c r="BB2" s="51" t="s">
        <v>232</v>
      </c>
      <c r="BC2" s="81">
        <v>93.6</v>
      </c>
      <c r="BD2" s="81">
        <v>94.1</v>
      </c>
      <c r="BE2" s="81">
        <v>82.417582417582409</v>
      </c>
      <c r="BF2" s="81">
        <v>81.858407079646028</v>
      </c>
      <c r="BG2" s="81">
        <v>81.395348837209298</v>
      </c>
      <c r="BH2" s="75"/>
      <c r="BI2" s="75"/>
      <c r="BJ2" s="76"/>
      <c r="BK2" s="81">
        <f>VLOOKUP(B2,'[1]Sheet 1'!$A$2:$H$82,3,FALSE)</f>
        <v>91.2</v>
      </c>
      <c r="BL2" s="81">
        <f>VLOOKUP(B2,'[1]Sheet 1'!$A$2:$H$82,4,FALSE)</f>
        <v>89.5</v>
      </c>
      <c r="BM2" s="81">
        <f>VLOOKUP(B2,'[1]Sheet 1'!$A$2:$H$82,5,FALSE)</f>
        <v>86.1</v>
      </c>
      <c r="BN2" s="81">
        <f>VLOOKUP(B2,'[2]Sheet 1'!$A$2:$H$82,3,FALSE)</f>
        <v>8.1999999999999993</v>
      </c>
      <c r="BO2" s="81">
        <f>VLOOKUP(B2,'[2]Sheet 1'!$A$2:$H$82,4,FALSE)</f>
        <v>6.1</v>
      </c>
      <c r="BP2" s="81">
        <f>VLOOKUP(B2,'[2]Sheet 1'!$A$2:$H$82,5,FALSE)</f>
        <v>6.4</v>
      </c>
      <c r="BQ2" s="81">
        <f>VLOOKUP(B2,'[3]Sheet 1'!$A$2:$H$82,3,FALSE)</f>
        <v>49.3</v>
      </c>
      <c r="BR2" s="81">
        <f>VLOOKUP(B2,'[3]Sheet 1'!$A$2:$H$82,4,FALSE)</f>
        <v>46.3</v>
      </c>
      <c r="BS2" s="81">
        <f>VLOOKUP(B2,'[3]Sheet 1'!$A$2:$H$82,5,FALSE)</f>
        <v>46.6</v>
      </c>
      <c r="BT2" s="81" t="s">
        <v>65</v>
      </c>
      <c r="BU2" s="81" t="s">
        <v>232</v>
      </c>
      <c r="BV2" s="81" t="s">
        <v>232</v>
      </c>
      <c r="BW2" s="81" t="s">
        <v>232</v>
      </c>
      <c r="BX2" s="81">
        <f>VLOOKUP(B2,'[17]Sheet 1'!$A$2:$G$11,3,FALSE)</f>
        <v>12.1</v>
      </c>
      <c r="BY2" s="81">
        <f>VLOOKUP(B2,'[17]Sheet 1'!$A$2:$G$11,4,FALSE)</f>
        <v>33.6</v>
      </c>
      <c r="BZ2" s="81">
        <f>VLOOKUP(B2,'[17]Sheet 1'!$A$2:$G$11,5,FALSE)</f>
        <v>32.4</v>
      </c>
      <c r="CA2" s="81">
        <f>VLOOKUP(B2,'[17]Sheet 1'!$A$12:$G$21,3,FALSE)</f>
        <v>27</v>
      </c>
      <c r="CB2" s="81">
        <f>VLOOKUP(B2,'[17]Sheet 1'!$A$12:$G$21,4,FALSE)</f>
        <v>55.6</v>
      </c>
      <c r="CC2" s="81">
        <f>VLOOKUP(B2,'[17]Sheet 1'!$A$12:$G$21,5,FALSE)</f>
        <v>53.8</v>
      </c>
    </row>
    <row r="3" spans="1:81" s="9" customFormat="1">
      <c r="A3" s="9" t="s">
        <v>125</v>
      </c>
      <c r="B3" s="9" t="s">
        <v>34</v>
      </c>
      <c r="C3" s="28" t="s">
        <v>17</v>
      </c>
      <c r="D3" s="9" t="s">
        <v>28</v>
      </c>
      <c r="E3" s="9" t="s">
        <v>77</v>
      </c>
      <c r="F3" s="51">
        <v>1005</v>
      </c>
      <c r="G3" s="51">
        <v>334</v>
      </c>
      <c r="H3" s="9">
        <v>708</v>
      </c>
      <c r="I3" s="9">
        <v>435</v>
      </c>
      <c r="J3" s="9">
        <v>698</v>
      </c>
      <c r="K3" s="52">
        <v>458</v>
      </c>
      <c r="L3" s="9">
        <v>657</v>
      </c>
      <c r="M3" s="9">
        <v>494</v>
      </c>
      <c r="N3" s="23"/>
      <c r="O3" s="23">
        <f>VLOOKUP($B3,Extract_R__20_10_25!$B$2:$H$75,5,FALSE)</f>
        <v>623</v>
      </c>
      <c r="P3" s="23">
        <f>VLOOKUP($B3,Extract_R__20_10_25!$B$2:$H$75,6,FALSE)</f>
        <v>380</v>
      </c>
      <c r="Q3" s="81">
        <f>VLOOKUP(B3,'[4]Sheet 1'!$A$2:$G$27,3,FALSE)</f>
        <v>97.3</v>
      </c>
      <c r="R3" s="81">
        <f>VLOOKUP(B3,'[4]Sheet 1'!$A$2:$G$27,4,FALSE)</f>
        <v>115.5</v>
      </c>
      <c r="S3" s="81">
        <f>VLOOKUP(B3,'[4]Sheet 1'!$A$2:$G$27,5,FALSE)</f>
        <v>110.6</v>
      </c>
      <c r="T3" s="81">
        <f>VLOOKUP(B3,'[5]Sheet 1'!$A$2:$H$80,3,FALSE)</f>
        <v>41.5</v>
      </c>
      <c r="U3" s="81">
        <f>VLOOKUP(B3,'[5]Sheet 1'!$A$2:$H$80,4,FALSE)</f>
        <v>34.799999999999997</v>
      </c>
      <c r="V3" s="81">
        <f>VLOOKUP(B3,'[5]Sheet 1'!$A$2:$H$80,5,FALSE)</f>
        <v>33.5</v>
      </c>
      <c r="W3" s="81">
        <f>VLOOKUP(B3,'[6]Sheet 1'!$A$2:$H$79,3,FALSE)</f>
        <v>20.399999999999999</v>
      </c>
      <c r="X3" s="81">
        <f>VLOOKUP(B3,'[6]Sheet 1'!$A$2:$H$79,4,FALSE)</f>
        <v>24.7</v>
      </c>
      <c r="Y3" s="81">
        <f>VLOOKUP(B3,'[6]Sheet 1'!$A$2:$H$79,5,FALSE)</f>
        <v>24.7</v>
      </c>
      <c r="Z3" s="81">
        <f>VLOOKUP(B3,'[7]Sheet 1'!$A$2:$G$83,3,FALSE)</f>
        <v>94.3</v>
      </c>
      <c r="AA3" s="81">
        <f>VLOOKUP(B3,'[7]Sheet 1'!$A$2:$G$83,4,FALSE)</f>
        <v>106.8</v>
      </c>
      <c r="AB3" s="81">
        <f>VLOOKUP(B3,'[7]Sheet 1'!$A$2:$G$83,5,FALSE)</f>
        <v>108.2</v>
      </c>
      <c r="AC3" s="81">
        <f>VLOOKUP(B3,'[8]Sheet 1'!$A$2:$G$77,3,FALSE)</f>
        <v>8.8000000000000007</v>
      </c>
      <c r="AD3" s="81">
        <f>VLOOKUP(B3,'[8]Sheet 1'!$A$2:$G$77,4,FALSE)</f>
        <v>8.6999999999999993</v>
      </c>
      <c r="AE3" s="81">
        <f>VLOOKUP(B3,'[8]Sheet 1'!$A$2:$G$77,5,FALSE)</f>
        <v>8.5</v>
      </c>
      <c r="AF3" s="93">
        <f>VLOOKUP(B3,'[9]Sheet 1'!$A$2:$G$80,3,FALSE)</f>
        <v>1.89</v>
      </c>
      <c r="AG3" s="93">
        <f>VLOOKUP(B3,'[9]Sheet 1'!$A$2:$G$80,4,FALSE)</f>
        <v>1.67</v>
      </c>
      <c r="AH3" s="93">
        <f>VLOOKUP(B3,'[9]Sheet 1'!$A$2:$G$80,5,FALSE)</f>
        <v>1.65</v>
      </c>
      <c r="AI3" s="81">
        <f>VLOOKUP(B3,'[10]Sheet 1'!$A$2:$G$81,3,FALSE)</f>
        <v>25.3</v>
      </c>
      <c r="AJ3" s="81">
        <f>VLOOKUP(B3,'[10]Sheet 1'!$A$2:$G$81,4,FALSE)</f>
        <v>26.2</v>
      </c>
      <c r="AK3" s="81">
        <f>VLOOKUP(B3,'[10]Sheet 1'!$A$2:$G$81,5,FALSE)</f>
        <v>26.6</v>
      </c>
      <c r="AL3" s="81">
        <f>VLOOKUP(B3,'[11]Sheet 1'!$A$2:$G$12,2,FALSE)</f>
        <v>75.900000000000006</v>
      </c>
      <c r="AM3" s="81">
        <f>VLOOKUP(B3,'[11]Sheet 1'!$A$2:$G$12,3,FALSE)</f>
        <v>82.7</v>
      </c>
      <c r="AN3" s="81">
        <f>VLOOKUP(B3,'[11]Sheet 1'!$A$2:$G$12,4,FALSE)</f>
        <v>82.3</v>
      </c>
      <c r="AO3" s="81">
        <f>VLOOKUP(B3,'[14]Sheet 1'!$A$2:$F$12,2,FALSE)</f>
        <v>9.1</v>
      </c>
      <c r="AP3" s="81">
        <f>VLOOKUP(B3,'[14]Sheet 1'!$A$2:$F$12,3,FALSE)</f>
        <v>3.6</v>
      </c>
      <c r="AQ3" s="81">
        <f>VLOOKUP(B3,'[14]Sheet 1'!$A$2:$F$12,4,FALSE)</f>
        <v>3.7</v>
      </c>
      <c r="AR3" s="81">
        <f>VLOOKUP(B3,'[15]Sheet 1'!$A$2:$G$12,2,FALSE)</f>
        <v>7.8</v>
      </c>
      <c r="AS3" s="81">
        <f>VLOOKUP(B3,'[15]Sheet 1'!$A$2:$G$12,3,FALSE)</f>
        <v>2.7</v>
      </c>
      <c r="AT3" s="81">
        <f>VLOOKUP(B3,'[15]Sheet 1'!$A$2:$G$12,4,FALSE)</f>
        <v>3.8</v>
      </c>
      <c r="AU3" s="51" t="s">
        <v>232</v>
      </c>
      <c r="AV3" s="51" t="s">
        <v>232</v>
      </c>
      <c r="AW3" s="51" t="s">
        <v>232</v>
      </c>
      <c r="AX3" s="51" t="s">
        <v>232</v>
      </c>
      <c r="AY3" s="51" t="s">
        <v>232</v>
      </c>
      <c r="AZ3" s="51" t="s">
        <v>232</v>
      </c>
      <c r="BA3" s="81">
        <v>93.3</v>
      </c>
      <c r="BB3" s="51" t="s">
        <v>232</v>
      </c>
      <c r="BC3" s="81">
        <v>93.6</v>
      </c>
      <c r="BD3" s="81">
        <v>94.1</v>
      </c>
      <c r="BE3" s="81">
        <v>83.486238532110093</v>
      </c>
      <c r="BF3" s="81">
        <v>81.858407079646028</v>
      </c>
      <c r="BG3" s="81">
        <v>81.395348837209298</v>
      </c>
      <c r="BH3" s="75"/>
      <c r="BI3" s="75"/>
      <c r="BJ3" s="76"/>
      <c r="BK3" s="81">
        <f>VLOOKUP(B3,'[1]Sheet 1'!$A$2:$H$82,3,FALSE)</f>
        <v>88.8</v>
      </c>
      <c r="BL3" s="81">
        <f>VLOOKUP(B3,'[1]Sheet 1'!$A$2:$H$82,4,FALSE)</f>
        <v>89.5</v>
      </c>
      <c r="BM3" s="81">
        <f>VLOOKUP(B3,'[1]Sheet 1'!$A$2:$H$82,5,FALSE)</f>
        <v>86.1</v>
      </c>
      <c r="BN3" s="81">
        <f>VLOOKUP(B3,'[2]Sheet 1'!$A$2:$H$82,3,FALSE)</f>
        <v>6.9</v>
      </c>
      <c r="BO3" s="81">
        <f>VLOOKUP(B3,'[2]Sheet 1'!$A$2:$H$82,4,FALSE)</f>
        <v>6.1</v>
      </c>
      <c r="BP3" s="81">
        <f>VLOOKUP(B3,'[2]Sheet 1'!$A$2:$H$82,5,FALSE)</f>
        <v>6.4</v>
      </c>
      <c r="BQ3" s="81">
        <f>VLOOKUP(B3,'[3]Sheet 1'!$A$2:$H$82,3,FALSE)</f>
        <v>45.5</v>
      </c>
      <c r="BR3" s="81">
        <f>VLOOKUP(B3,'[3]Sheet 1'!$A$2:$H$82,4,FALSE)</f>
        <v>46.3</v>
      </c>
      <c r="BS3" s="81">
        <f>VLOOKUP(B3,'[3]Sheet 1'!$A$2:$H$82,5,FALSE)</f>
        <v>46.6</v>
      </c>
      <c r="BT3" s="81" t="s">
        <v>34</v>
      </c>
      <c r="BU3" s="81" t="s">
        <v>232</v>
      </c>
      <c r="BV3" s="81" t="s">
        <v>232</v>
      </c>
      <c r="BW3" s="81" t="s">
        <v>232</v>
      </c>
      <c r="BX3" s="81">
        <f>VLOOKUP(B3,'[17]Sheet 1'!$A$2:$G$11,3,FALSE)</f>
        <v>46.3</v>
      </c>
      <c r="BY3" s="81">
        <f>VLOOKUP(B3,'[17]Sheet 1'!$A$2:$G$11,4,FALSE)</f>
        <v>33.6</v>
      </c>
      <c r="BZ3" s="81">
        <f>VLOOKUP(B3,'[17]Sheet 1'!$A$2:$G$11,5,FALSE)</f>
        <v>32.4</v>
      </c>
      <c r="CA3" s="81">
        <f>VLOOKUP(B3,'[17]Sheet 1'!$A$12:$G$21,3,FALSE)</f>
        <v>75.400000000000006</v>
      </c>
      <c r="CB3" s="81">
        <f>VLOOKUP(B3,'[17]Sheet 1'!$A$12:$G$21,4,FALSE)</f>
        <v>55.6</v>
      </c>
      <c r="CC3" s="81">
        <f>VLOOKUP(B3,'[17]Sheet 1'!$A$12:$G$21,5,FALSE)</f>
        <v>53.8</v>
      </c>
    </row>
    <row r="4" spans="1:81" s="9" customFormat="1">
      <c r="A4" s="9" t="s">
        <v>127</v>
      </c>
      <c r="B4" s="9" t="s">
        <v>66</v>
      </c>
      <c r="C4" s="9" t="s">
        <v>72</v>
      </c>
      <c r="D4" s="9" t="s">
        <v>28</v>
      </c>
      <c r="E4" s="9" t="s">
        <v>79</v>
      </c>
      <c r="F4" s="51">
        <v>842</v>
      </c>
      <c r="G4" s="51">
        <v>118</v>
      </c>
      <c r="H4" s="9">
        <v>919</v>
      </c>
      <c r="I4" s="9">
        <v>162</v>
      </c>
      <c r="J4" s="9">
        <v>898</v>
      </c>
      <c r="K4" s="9">
        <v>171</v>
      </c>
      <c r="L4" s="9">
        <v>870</v>
      </c>
      <c r="M4" s="9">
        <v>168</v>
      </c>
      <c r="N4" s="23"/>
      <c r="O4" s="23">
        <f>VLOOKUP($B4,Extract_R__20_10_25!$B$2:$H$75,5,FALSE)</f>
        <v>855</v>
      </c>
      <c r="P4" s="23">
        <f>VLOOKUP($B4,Extract_R__20_10_25!$B$2:$H$75,6,FALSE)</f>
        <v>168</v>
      </c>
      <c r="Q4" s="81">
        <f>VLOOKUP(B4,'[4]Sheet 1'!$A$2:$G$27,3,FALSE)</f>
        <v>97.3</v>
      </c>
      <c r="R4" s="81">
        <f>VLOOKUP(B4,'[4]Sheet 1'!$A$2:$G$27,4,FALSE)</f>
        <v>99.2</v>
      </c>
      <c r="S4" s="81">
        <f>VLOOKUP(B4,'[4]Sheet 1'!$A$2:$G$27,5,FALSE)</f>
        <v>110.6</v>
      </c>
      <c r="T4" s="81">
        <f>VLOOKUP(B4,'[5]Sheet 1'!$A$2:$H$80,3,FALSE)</f>
        <v>18.600000000000001</v>
      </c>
      <c r="U4" s="81">
        <f>VLOOKUP(B4,'[5]Sheet 1'!$A$2:$H$80,4,FALSE)</f>
        <v>29.6</v>
      </c>
      <c r="V4" s="81">
        <f>VLOOKUP(B4,'[5]Sheet 1'!$A$2:$H$80,5,FALSE)</f>
        <v>33.5</v>
      </c>
      <c r="W4" s="81">
        <f>VLOOKUP(B4,'[6]Sheet 1'!$A$2:$H$79,3,FALSE)</f>
        <v>32.5</v>
      </c>
      <c r="X4" s="81">
        <f>VLOOKUP(B4,'[6]Sheet 1'!$A$2:$H$79,4,FALSE)</f>
        <v>24.7</v>
      </c>
      <c r="Y4" s="81">
        <f>VLOOKUP(B4,'[6]Sheet 1'!$A$2:$H$79,5,FALSE)</f>
        <v>24.7</v>
      </c>
      <c r="Z4" s="81">
        <f>VLOOKUP(B4,'[7]Sheet 1'!$A$2:$G$83,3,FALSE)</f>
        <v>123.2</v>
      </c>
      <c r="AA4" s="81">
        <f>VLOOKUP(B4,'[7]Sheet 1'!$A$2:$G$83,4,FALSE)</f>
        <v>111.9</v>
      </c>
      <c r="AB4" s="81">
        <f>VLOOKUP(B4,'[7]Sheet 1'!$A$2:$G$83,5,FALSE)</f>
        <v>108.2</v>
      </c>
      <c r="AC4" s="81">
        <f>VLOOKUP(B4,'[8]Sheet 1'!$A$2:$G$77,3,FALSE)</f>
        <v>5.6</v>
      </c>
      <c r="AD4" s="81">
        <f>VLOOKUP(B4,'[8]Sheet 1'!$A$2:$G$77,4,FALSE)</f>
        <v>7.6</v>
      </c>
      <c r="AE4" s="81">
        <f>VLOOKUP(B4,'[8]Sheet 1'!$A$2:$G$77,5,FALSE)</f>
        <v>8.5</v>
      </c>
      <c r="AF4" s="93">
        <f>VLOOKUP(B4,'[9]Sheet 1'!$A$2:$G$80,3,FALSE)</f>
        <v>1.5</v>
      </c>
      <c r="AG4" s="93">
        <f>VLOOKUP(B4,'[9]Sheet 1'!$A$2:$G$80,4,FALSE)</f>
        <v>1.6</v>
      </c>
      <c r="AH4" s="93">
        <f>VLOOKUP(B4,'[9]Sheet 1'!$A$2:$G$80,5,FALSE)</f>
        <v>1.65</v>
      </c>
      <c r="AI4" s="81">
        <f>VLOOKUP(B4,'[10]Sheet 1'!$A$2:$G$81,3,FALSE)</f>
        <v>29</v>
      </c>
      <c r="AJ4" s="81">
        <f>VLOOKUP(B4,'[10]Sheet 1'!$A$2:$G$81,4,FALSE)</f>
        <v>27.6</v>
      </c>
      <c r="AK4" s="81">
        <f>VLOOKUP(B4,'[10]Sheet 1'!$A$2:$G$81,5,FALSE)</f>
        <v>26.6</v>
      </c>
      <c r="AL4" s="81">
        <f>VLOOKUP(B4,'[11]Sheet 1'!$A$2:$G$12,2,FALSE)</f>
        <v>83.3</v>
      </c>
      <c r="AM4" s="81">
        <f>VLOOKUP(B4,'[11]Sheet 1'!$A$2:$G$12,3,FALSE)</f>
        <v>81.2</v>
      </c>
      <c r="AN4" s="81">
        <f>VLOOKUP(B4,'[11]Sheet 1'!$A$2:$G$12,4,FALSE)</f>
        <v>82.3</v>
      </c>
      <c r="AO4" s="81">
        <f>VLOOKUP(B4,'[14]Sheet 1'!$A$2:$F$12,2,FALSE)</f>
        <v>2.2999999999999998</v>
      </c>
      <c r="AP4" s="81">
        <f>VLOOKUP(B4,'[14]Sheet 1'!$A$2:$F$12,3,FALSE)</f>
        <v>4</v>
      </c>
      <c r="AQ4" s="81">
        <f>VLOOKUP(B4,'[14]Sheet 1'!$A$2:$F$12,4,FALSE)</f>
        <v>3.7</v>
      </c>
      <c r="AR4" s="81">
        <f>VLOOKUP(B4,'[15]Sheet 1'!$A$2:$G$12,2,FALSE)</f>
        <v>4.2</v>
      </c>
      <c r="AS4" s="81">
        <f>VLOOKUP(B4,'[15]Sheet 1'!$A$2:$G$12,3,FALSE)</f>
        <v>6.8</v>
      </c>
      <c r="AT4" s="81">
        <f>VLOOKUP(B4,'[15]Sheet 1'!$A$2:$G$12,4,FALSE)</f>
        <v>3.8</v>
      </c>
      <c r="AU4" s="51" t="s">
        <v>232</v>
      </c>
      <c r="AV4" s="51" t="s">
        <v>232</v>
      </c>
      <c r="AW4" s="51" t="s">
        <v>232</v>
      </c>
      <c r="AX4" s="51" t="s">
        <v>232</v>
      </c>
      <c r="AY4" s="51" t="s">
        <v>232</v>
      </c>
      <c r="AZ4" s="51" t="s">
        <v>232</v>
      </c>
      <c r="BA4" s="81">
        <v>100</v>
      </c>
      <c r="BB4" s="51" t="s">
        <v>232</v>
      </c>
      <c r="BC4" s="81">
        <v>95.4</v>
      </c>
      <c r="BD4" s="81">
        <v>94.1</v>
      </c>
      <c r="BE4" s="81">
        <v>80.555555555555557</v>
      </c>
      <c r="BF4" s="81">
        <v>79.43925233644859</v>
      </c>
      <c r="BG4" s="81">
        <v>81.395348837209298</v>
      </c>
      <c r="BH4" s="77"/>
      <c r="BI4" s="77"/>
      <c r="BJ4" s="76"/>
      <c r="BK4" s="81">
        <f>VLOOKUP(B4,'[1]Sheet 1'!$A$2:$H$82,3,FALSE)</f>
        <v>74.8</v>
      </c>
      <c r="BL4" s="81">
        <f>VLOOKUP(B4,'[1]Sheet 1'!$A$2:$H$82,4,FALSE)</f>
        <v>73.5</v>
      </c>
      <c r="BM4" s="81">
        <f>VLOOKUP(B4,'[1]Sheet 1'!$A$2:$H$82,5,FALSE)</f>
        <v>86.1</v>
      </c>
      <c r="BN4" s="81">
        <f>VLOOKUP(B4,'[2]Sheet 1'!$A$2:$H$82,3,FALSE)</f>
        <v>7.8</v>
      </c>
      <c r="BO4" s="81">
        <f>VLOOKUP(B4,'[2]Sheet 1'!$A$2:$H$82,4,FALSE)</f>
        <v>7.7</v>
      </c>
      <c r="BP4" s="81">
        <f>VLOOKUP(B4,'[2]Sheet 1'!$A$2:$H$82,5,FALSE)</f>
        <v>6.4</v>
      </c>
      <c r="BQ4" s="81">
        <f>VLOOKUP(B4,'[3]Sheet 1'!$A$2:$H$82,3,FALSE)</f>
        <v>48.2</v>
      </c>
      <c r="BR4" s="81">
        <f>VLOOKUP(B4,'[3]Sheet 1'!$A$2:$H$82,4,FALSE)</f>
        <v>47.9</v>
      </c>
      <c r="BS4" s="81">
        <f>VLOOKUP(B4,'[3]Sheet 1'!$A$2:$H$82,5,FALSE)</f>
        <v>46.6</v>
      </c>
      <c r="BT4" s="81" t="s">
        <v>66</v>
      </c>
      <c r="BU4" s="81" t="s">
        <v>232</v>
      </c>
      <c r="BV4" s="81" t="s">
        <v>232</v>
      </c>
      <c r="BW4" s="81" t="s">
        <v>232</v>
      </c>
      <c r="BX4" s="81">
        <f>VLOOKUP(B4,'[17]Sheet 1'!$A$2:$G$11,3,FALSE)</f>
        <v>16.100000000000001</v>
      </c>
      <c r="BY4" s="81">
        <f>VLOOKUP(B4,'[17]Sheet 1'!$A$2:$G$11,4,FALSE)</f>
        <v>29.1</v>
      </c>
      <c r="BZ4" s="81">
        <f>VLOOKUP(B4,'[17]Sheet 1'!$A$2:$G$11,5,FALSE)</f>
        <v>32.4</v>
      </c>
      <c r="CA4" s="81">
        <f>VLOOKUP(B4,'[17]Sheet 1'!$A$12:$G$21,3,FALSE)</f>
        <v>34.200000000000003</v>
      </c>
      <c r="CB4" s="81">
        <f>VLOOKUP(B4,'[17]Sheet 1'!$A$12:$G$21,4,FALSE)</f>
        <v>48.7</v>
      </c>
      <c r="CC4" s="81">
        <f>VLOOKUP(B4,'[17]Sheet 1'!$A$12:$G$21,5,FALSE)</f>
        <v>53.8</v>
      </c>
    </row>
    <row r="5" spans="1:81" s="9" customFormat="1">
      <c r="A5" s="9" t="s">
        <v>135</v>
      </c>
      <c r="B5" s="9" t="s">
        <v>61</v>
      </c>
      <c r="C5" s="9" t="s">
        <v>72</v>
      </c>
      <c r="D5" s="9" t="s">
        <v>28</v>
      </c>
      <c r="E5" s="9" t="s">
        <v>81</v>
      </c>
      <c r="F5" s="51">
        <v>302</v>
      </c>
      <c r="G5" s="52" t="s">
        <v>12</v>
      </c>
      <c r="H5" s="9">
        <v>297</v>
      </c>
      <c r="I5" s="52" t="s">
        <v>12</v>
      </c>
      <c r="J5" s="9">
        <v>285</v>
      </c>
      <c r="K5" s="52" t="s">
        <v>12</v>
      </c>
      <c r="L5" s="9">
        <v>263</v>
      </c>
      <c r="M5" s="52" t="s">
        <v>12</v>
      </c>
      <c r="N5" s="23"/>
      <c r="O5" s="23">
        <f>VLOOKUP($B5,Extract_R__20_10_25!$B$2:$H$75,5,FALSE)</f>
        <v>257</v>
      </c>
      <c r="P5" s="23">
        <f>VLOOKUP($B5,Extract_R__20_10_25!$B$2:$H$75,6,FALSE)</f>
        <v>0</v>
      </c>
      <c r="Q5" s="81">
        <f>VLOOKUP(B5,'[4]Sheet 1'!$A$2:$G$27,3,FALSE)</f>
        <v>99.1</v>
      </c>
      <c r="R5" s="81">
        <f>VLOOKUP(B5,'[4]Sheet 1'!$A$2:$G$27,4,FALSE)</f>
        <v>99.2</v>
      </c>
      <c r="S5" s="81">
        <f>VLOOKUP(B5,'[4]Sheet 1'!$A$2:$G$27,5,FALSE)</f>
        <v>110.6</v>
      </c>
      <c r="T5" s="81">
        <f>VLOOKUP(B5,'[5]Sheet 1'!$A$2:$H$80,3,FALSE)</f>
        <v>44.2</v>
      </c>
      <c r="U5" s="81">
        <f>VLOOKUP(B5,'[5]Sheet 1'!$A$2:$H$80,4,FALSE)</f>
        <v>29.6</v>
      </c>
      <c r="V5" s="81">
        <f>VLOOKUP(B5,'[5]Sheet 1'!$A$2:$H$80,5,FALSE)</f>
        <v>33.5</v>
      </c>
      <c r="W5" s="81">
        <f>VLOOKUP(B5,'[6]Sheet 1'!$A$2:$H$79,3,FALSE)</f>
        <v>9.1999999999999993</v>
      </c>
      <c r="X5" s="81">
        <f>VLOOKUP(B5,'[6]Sheet 1'!$A$2:$H$79,4,FALSE)</f>
        <v>24.7</v>
      </c>
      <c r="Y5" s="81">
        <f>VLOOKUP(B5,'[6]Sheet 1'!$A$2:$H$79,5,FALSE)</f>
        <v>24.7</v>
      </c>
      <c r="Z5" s="81">
        <f>VLOOKUP(B5,'[7]Sheet 1'!$A$2:$G$83,3,FALSE)</f>
        <v>95.6</v>
      </c>
      <c r="AA5" s="81">
        <f>VLOOKUP(B5,'[7]Sheet 1'!$A$2:$G$83,4,FALSE)</f>
        <v>111.9</v>
      </c>
      <c r="AB5" s="81">
        <f>VLOOKUP(B5,'[7]Sheet 1'!$A$2:$G$83,5,FALSE)</f>
        <v>108.2</v>
      </c>
      <c r="AC5" s="81">
        <f>VLOOKUP(B5,'[8]Sheet 1'!$A$2:$G$77,3,FALSE)</f>
        <v>15.7</v>
      </c>
      <c r="AD5" s="81">
        <f>VLOOKUP(B5,'[8]Sheet 1'!$A$2:$G$77,4,FALSE)</f>
        <v>7.6</v>
      </c>
      <c r="AE5" s="81">
        <f>VLOOKUP(B5,'[8]Sheet 1'!$A$2:$G$77,5,FALSE)</f>
        <v>8.5</v>
      </c>
      <c r="AF5" s="93">
        <f>VLOOKUP(B5,'[9]Sheet 1'!$A$2:$G$80,3,FALSE)</f>
        <v>1.71</v>
      </c>
      <c r="AG5" s="93">
        <f>VLOOKUP(B5,'[9]Sheet 1'!$A$2:$G$80,4,FALSE)</f>
        <v>1.6</v>
      </c>
      <c r="AH5" s="93">
        <f>VLOOKUP(B5,'[9]Sheet 1'!$A$2:$G$80,5,FALSE)</f>
        <v>1.65</v>
      </c>
      <c r="AI5" s="81">
        <f>VLOOKUP(B5,'[10]Sheet 1'!$A$2:$G$81,3,FALSE)</f>
        <v>26.3</v>
      </c>
      <c r="AJ5" s="81">
        <f>VLOOKUP(B5,'[10]Sheet 1'!$A$2:$G$81,4,FALSE)</f>
        <v>27.6</v>
      </c>
      <c r="AK5" s="81">
        <f>VLOOKUP(B5,'[10]Sheet 1'!$A$2:$G$81,5,FALSE)</f>
        <v>26.6</v>
      </c>
      <c r="AL5" s="81">
        <f>VLOOKUP(B5,'[11]Sheet 1'!$A$2:$G$12,2,FALSE)</f>
        <v>68.599999999999994</v>
      </c>
      <c r="AM5" s="81">
        <f>VLOOKUP(B5,'[11]Sheet 1'!$A$2:$G$12,3,FALSE)</f>
        <v>81.2</v>
      </c>
      <c r="AN5" s="81">
        <f>VLOOKUP(B5,'[11]Sheet 1'!$A$2:$G$12,4,FALSE)</f>
        <v>82.3</v>
      </c>
      <c r="AO5" s="81">
        <f>VLOOKUP(B5,'[14]Sheet 1'!$A$2:$F$12,2,FALSE)</f>
        <v>11.4</v>
      </c>
      <c r="AP5" s="81">
        <f>VLOOKUP(B5,'[14]Sheet 1'!$A$2:$F$12,3,FALSE)</f>
        <v>4</v>
      </c>
      <c r="AQ5" s="81">
        <f>VLOOKUP(B5,'[14]Sheet 1'!$A$2:$F$12,4,FALSE)</f>
        <v>3.7</v>
      </c>
      <c r="AR5" s="81">
        <f>VLOOKUP(B5,'[15]Sheet 1'!$A$2:$G$12,2,FALSE)</f>
        <v>14.3</v>
      </c>
      <c r="AS5" s="81">
        <f>VLOOKUP(B5,'[15]Sheet 1'!$A$2:$G$12,3,FALSE)</f>
        <v>6.8</v>
      </c>
      <c r="AT5" s="81">
        <f>VLOOKUP(B5,'[15]Sheet 1'!$A$2:$G$12,4,FALSE)</f>
        <v>3.8</v>
      </c>
      <c r="AU5" s="51" t="s">
        <v>232</v>
      </c>
      <c r="AV5" s="51" t="s">
        <v>232</v>
      </c>
      <c r="AW5" s="51" t="s">
        <v>232</v>
      </c>
      <c r="AX5" s="51" t="s">
        <v>232</v>
      </c>
      <c r="AY5" s="51" t="s">
        <v>232</v>
      </c>
      <c r="AZ5" s="51" t="s">
        <v>232</v>
      </c>
      <c r="BA5" s="81">
        <v>89.3</v>
      </c>
      <c r="BB5" s="51" t="s">
        <v>232</v>
      </c>
      <c r="BC5" s="81">
        <v>95.4</v>
      </c>
      <c r="BD5" s="81">
        <v>94.1</v>
      </c>
      <c r="BE5" s="95" t="s">
        <v>12</v>
      </c>
      <c r="BF5" s="81">
        <v>79.43925233644859</v>
      </c>
      <c r="BG5" s="81">
        <v>81.395348837209298</v>
      </c>
      <c r="BH5" s="77"/>
      <c r="BI5" s="77"/>
      <c r="BJ5" s="76"/>
      <c r="BK5" s="81">
        <f>VLOOKUP(B5,'[1]Sheet 1'!$A$2:$H$82,3,FALSE)</f>
        <v>70.400000000000006</v>
      </c>
      <c r="BL5" s="81">
        <f>VLOOKUP(B5,'[1]Sheet 1'!$A$2:$H$82,4,FALSE)</f>
        <v>73.5</v>
      </c>
      <c r="BM5" s="81">
        <f>VLOOKUP(B5,'[1]Sheet 1'!$A$2:$H$82,5,FALSE)</f>
        <v>86.1</v>
      </c>
      <c r="BN5" s="81">
        <f>VLOOKUP(B5,'[2]Sheet 1'!$A$2:$H$82,3,FALSE)</f>
        <v>8.4</v>
      </c>
      <c r="BO5" s="81">
        <f>VLOOKUP(B5,'[2]Sheet 1'!$A$2:$H$82,4,FALSE)</f>
        <v>7.7</v>
      </c>
      <c r="BP5" s="81">
        <f>VLOOKUP(B5,'[2]Sheet 1'!$A$2:$H$82,5,FALSE)</f>
        <v>6.4</v>
      </c>
      <c r="BQ5" s="81">
        <f>VLOOKUP(B5,'[3]Sheet 1'!$A$2:$H$82,3,FALSE)</f>
        <v>49.7</v>
      </c>
      <c r="BR5" s="81">
        <f>VLOOKUP(B5,'[3]Sheet 1'!$A$2:$H$82,4,FALSE)</f>
        <v>47.9</v>
      </c>
      <c r="BS5" s="81">
        <f>VLOOKUP(B5,'[3]Sheet 1'!$A$2:$H$82,5,FALSE)</f>
        <v>46.6</v>
      </c>
      <c r="BT5" s="81" t="s">
        <v>61</v>
      </c>
      <c r="BU5" s="81" t="s">
        <v>232</v>
      </c>
      <c r="BV5" s="81" t="s">
        <v>232</v>
      </c>
      <c r="BW5" s="81" t="s">
        <v>232</v>
      </c>
      <c r="BX5" s="81">
        <f>VLOOKUP(B5,'[17]Sheet 1'!$A$2:$G$11,3,FALSE)</f>
        <v>50.5</v>
      </c>
      <c r="BY5" s="81">
        <f>VLOOKUP(B5,'[17]Sheet 1'!$A$2:$G$11,4,FALSE)</f>
        <v>29.1</v>
      </c>
      <c r="BZ5" s="81">
        <f>VLOOKUP(B5,'[17]Sheet 1'!$A$2:$G$11,5,FALSE)</f>
        <v>32.4</v>
      </c>
      <c r="CA5" s="81">
        <f>VLOOKUP(B5,'[17]Sheet 1'!$A$12:$G$21,3,FALSE)</f>
        <v>84.5</v>
      </c>
      <c r="CB5" s="81">
        <f>VLOOKUP(B5,'[17]Sheet 1'!$A$12:$G$21,4,FALSE)</f>
        <v>48.7</v>
      </c>
      <c r="CC5" s="81">
        <f>VLOOKUP(B5,'[17]Sheet 1'!$A$12:$G$21,5,FALSE)</f>
        <v>53.8</v>
      </c>
    </row>
    <row r="6" spans="1:81" s="9" customFormat="1">
      <c r="A6" s="9" t="s">
        <v>138</v>
      </c>
      <c r="B6" s="9" t="s">
        <v>64</v>
      </c>
      <c r="C6" s="28" t="s">
        <v>17</v>
      </c>
      <c r="D6" s="9" t="s">
        <v>87</v>
      </c>
      <c r="E6" s="9" t="s">
        <v>77</v>
      </c>
      <c r="F6" s="51">
        <v>223</v>
      </c>
      <c r="G6" s="52" t="s">
        <v>12</v>
      </c>
      <c r="H6" s="9">
        <v>252</v>
      </c>
      <c r="I6" s="52" t="s">
        <v>12</v>
      </c>
      <c r="J6" s="9">
        <v>207</v>
      </c>
      <c r="K6" s="52" t="s">
        <v>12</v>
      </c>
      <c r="L6" s="9">
        <v>215</v>
      </c>
      <c r="M6" s="9">
        <v>16</v>
      </c>
      <c r="N6" s="23"/>
      <c r="O6" s="23">
        <f>VLOOKUP($B6,Extract_R__20_10_25!$B$2:$H$75,5,FALSE)</f>
        <v>212</v>
      </c>
      <c r="P6" s="23">
        <f>VLOOKUP($B6,Extract_R__20_10_25!$B$2:$H$75,6,FALSE)</f>
        <v>13</v>
      </c>
      <c r="Q6" s="81">
        <f>VLOOKUP(B6,'[4]Sheet 1'!$A$2:$G$27,3,FALSE)</f>
        <v>153.4</v>
      </c>
      <c r="R6" s="81">
        <f>VLOOKUP(B6,'[4]Sheet 1'!$A$2:$G$27,4,FALSE)</f>
        <v>115.5</v>
      </c>
      <c r="S6" s="81">
        <f>VLOOKUP(B6,'[4]Sheet 1'!$A$2:$G$27,5,FALSE)</f>
        <v>110.6</v>
      </c>
      <c r="T6" s="81">
        <f>VLOOKUP(B6,'[5]Sheet 1'!$A$2:$H$80,3,FALSE)</f>
        <v>43</v>
      </c>
      <c r="U6" s="81">
        <f>VLOOKUP(B6,'[5]Sheet 1'!$A$2:$H$80,4,FALSE)</f>
        <v>34.799999999999997</v>
      </c>
      <c r="V6" s="81">
        <f>VLOOKUP(B6,'[5]Sheet 1'!$A$2:$H$80,5,FALSE)</f>
        <v>33.5</v>
      </c>
      <c r="W6" s="81">
        <f>VLOOKUP(B6,'[6]Sheet 1'!$A$2:$H$79,3,FALSE)</f>
        <v>14.8</v>
      </c>
      <c r="X6" s="81">
        <f>VLOOKUP(B6,'[6]Sheet 1'!$A$2:$H$79,4,FALSE)</f>
        <v>24.7</v>
      </c>
      <c r="Y6" s="81">
        <f>VLOOKUP(B6,'[6]Sheet 1'!$A$2:$H$79,5,FALSE)</f>
        <v>24.7</v>
      </c>
      <c r="Z6" s="81">
        <f>VLOOKUP(B6,'[7]Sheet 1'!$A$2:$G$83,3,FALSE)</f>
        <v>90.8</v>
      </c>
      <c r="AA6" s="81">
        <f>VLOOKUP(B6,'[7]Sheet 1'!$A$2:$G$83,4,FALSE)</f>
        <v>106.8</v>
      </c>
      <c r="AB6" s="81">
        <f>VLOOKUP(B6,'[7]Sheet 1'!$A$2:$G$83,5,FALSE)</f>
        <v>108.2</v>
      </c>
      <c r="AC6" s="81">
        <f>VLOOKUP(B6,'[8]Sheet 1'!$A$2:$G$77,3,FALSE)</f>
        <v>10.199999999999999</v>
      </c>
      <c r="AD6" s="81">
        <f>VLOOKUP(B6,'[8]Sheet 1'!$A$2:$G$77,4,FALSE)</f>
        <v>8.6999999999999993</v>
      </c>
      <c r="AE6" s="81">
        <f>VLOOKUP(B6,'[8]Sheet 1'!$A$2:$G$77,5,FALSE)</f>
        <v>8.5</v>
      </c>
      <c r="AF6" s="93">
        <f>VLOOKUP(B6,'[9]Sheet 1'!$A$2:$G$80,3,FALSE)</f>
        <v>2.0099999999999998</v>
      </c>
      <c r="AG6" s="93">
        <f>VLOOKUP(B6,'[9]Sheet 1'!$A$2:$G$80,4,FALSE)</f>
        <v>1.67</v>
      </c>
      <c r="AH6" s="93">
        <f>VLOOKUP(B6,'[9]Sheet 1'!$A$2:$G$80,5,FALSE)</f>
        <v>1.65</v>
      </c>
      <c r="AI6" s="81">
        <f>VLOOKUP(B6,'[10]Sheet 1'!$A$2:$G$81,3,FALSE)</f>
        <v>21.5</v>
      </c>
      <c r="AJ6" s="81">
        <f>VLOOKUP(B6,'[10]Sheet 1'!$A$2:$G$81,4,FALSE)</f>
        <v>26.2</v>
      </c>
      <c r="AK6" s="81">
        <f>VLOOKUP(B6,'[10]Sheet 1'!$A$2:$G$81,5,FALSE)</f>
        <v>26.6</v>
      </c>
      <c r="AL6" s="81">
        <f>VLOOKUP(B6,'[11]Sheet 1'!$A$2:$G$12,2,FALSE)</f>
        <v>89.8</v>
      </c>
      <c r="AM6" s="81">
        <f>VLOOKUP(B6,'[11]Sheet 1'!$A$2:$G$12,3,FALSE)</f>
        <v>82.7</v>
      </c>
      <c r="AN6" s="81">
        <f>VLOOKUP(B6,'[11]Sheet 1'!$A$2:$G$12,4,FALSE)</f>
        <v>82.3</v>
      </c>
      <c r="AO6" s="81">
        <f>VLOOKUP(B6,'[14]Sheet 1'!$A$2:$F$12,2,FALSE)</f>
        <v>8.5</v>
      </c>
      <c r="AP6" s="81">
        <f>VLOOKUP(B6,'[14]Sheet 1'!$A$2:$F$12,3,FALSE)</f>
        <v>3.6</v>
      </c>
      <c r="AQ6" s="81">
        <f>VLOOKUP(B6,'[14]Sheet 1'!$A$2:$F$12,4,FALSE)</f>
        <v>3.7</v>
      </c>
      <c r="AR6" s="81">
        <f>VLOOKUP(B6,'[15]Sheet 1'!$A$2:$G$12,2,FALSE)</f>
        <v>0</v>
      </c>
      <c r="AS6" s="81">
        <f>VLOOKUP(B6,'[15]Sheet 1'!$A$2:$G$12,3,FALSE)</f>
        <v>2.7</v>
      </c>
      <c r="AT6" s="81">
        <f>VLOOKUP(B6,'[15]Sheet 1'!$A$2:$G$12,4,FALSE)</f>
        <v>3.8</v>
      </c>
      <c r="AU6" s="51" t="s">
        <v>232</v>
      </c>
      <c r="AV6" s="51" t="s">
        <v>232</v>
      </c>
      <c r="AW6" s="51" t="s">
        <v>232</v>
      </c>
      <c r="AX6" s="51" t="s">
        <v>232</v>
      </c>
      <c r="AY6" s="51" t="s">
        <v>232</v>
      </c>
      <c r="AZ6" s="51" t="s">
        <v>232</v>
      </c>
      <c r="BA6" s="81">
        <v>96.2</v>
      </c>
      <c r="BB6" s="51" t="s">
        <v>232</v>
      </c>
      <c r="BC6" s="81">
        <v>93.6</v>
      </c>
      <c r="BD6" s="81">
        <v>94.1</v>
      </c>
      <c r="BE6" s="95" t="s">
        <v>12</v>
      </c>
      <c r="BF6" s="81">
        <v>81.858407079646028</v>
      </c>
      <c r="BG6" s="81">
        <v>81.395348837209298</v>
      </c>
      <c r="BH6" s="75"/>
      <c r="BI6" s="75"/>
      <c r="BJ6" s="76"/>
      <c r="BK6" s="81">
        <f>VLOOKUP(B6,'[1]Sheet 1'!$A$2:$H$82,3,FALSE)</f>
        <v>70.400000000000006</v>
      </c>
      <c r="BL6" s="81">
        <f>VLOOKUP(B6,'[1]Sheet 1'!$A$2:$H$82,4,FALSE)</f>
        <v>89.5</v>
      </c>
      <c r="BM6" s="81">
        <f>VLOOKUP(B6,'[1]Sheet 1'!$A$2:$H$82,5,FALSE)</f>
        <v>86.1</v>
      </c>
      <c r="BN6" s="81">
        <f>VLOOKUP(B6,'[2]Sheet 1'!$A$2:$H$82,3,FALSE)</f>
        <v>2.7</v>
      </c>
      <c r="BO6" s="81">
        <f>VLOOKUP(B6,'[2]Sheet 1'!$A$2:$H$82,4,FALSE)</f>
        <v>6.1</v>
      </c>
      <c r="BP6" s="81">
        <f>VLOOKUP(B6,'[2]Sheet 1'!$A$2:$H$82,5,FALSE)</f>
        <v>6.4</v>
      </c>
      <c r="BQ6" s="81">
        <f>VLOOKUP(B6,'[3]Sheet 1'!$A$2:$H$82,3,FALSE)</f>
        <v>45.1</v>
      </c>
      <c r="BR6" s="81">
        <f>VLOOKUP(B6,'[3]Sheet 1'!$A$2:$H$82,4,FALSE)</f>
        <v>46.3</v>
      </c>
      <c r="BS6" s="81">
        <f>VLOOKUP(B6,'[3]Sheet 1'!$A$2:$H$82,5,FALSE)</f>
        <v>46.6</v>
      </c>
      <c r="BT6" s="81" t="s">
        <v>64</v>
      </c>
      <c r="BU6" s="81" t="s">
        <v>232</v>
      </c>
      <c r="BV6" s="81" t="s">
        <v>232</v>
      </c>
      <c r="BW6" s="81" t="s">
        <v>232</v>
      </c>
      <c r="BX6" s="81">
        <f>VLOOKUP(B6,'[17]Sheet 1'!$A$2:$G$11,3,FALSE)</f>
        <v>43.3</v>
      </c>
      <c r="BY6" s="81">
        <f>VLOOKUP(B6,'[17]Sheet 1'!$A$2:$G$11,4,FALSE)</f>
        <v>33.6</v>
      </c>
      <c r="BZ6" s="81">
        <f>VLOOKUP(B6,'[17]Sheet 1'!$A$2:$G$11,5,FALSE)</f>
        <v>32.4</v>
      </c>
      <c r="CA6" s="81">
        <f>VLOOKUP(B6,'[17]Sheet 1'!$A$12:$G$21,3,FALSE)</f>
        <v>61.9</v>
      </c>
      <c r="CB6" s="81">
        <f>VLOOKUP(B6,'[17]Sheet 1'!$A$12:$G$21,4,FALSE)</f>
        <v>55.6</v>
      </c>
      <c r="CC6" s="81">
        <f>VLOOKUP(B6,'[17]Sheet 1'!$A$12:$G$21,5,FALSE)</f>
        <v>53.8</v>
      </c>
    </row>
    <row r="7" spans="1:81" s="9" customFormat="1">
      <c r="A7" s="9" t="s">
        <v>139</v>
      </c>
      <c r="B7" s="9" t="s">
        <v>67</v>
      </c>
      <c r="C7" s="9" t="s">
        <v>72</v>
      </c>
      <c r="D7" s="9" t="s">
        <v>84</v>
      </c>
      <c r="E7" s="9" t="s">
        <v>79</v>
      </c>
      <c r="F7" s="51">
        <v>454</v>
      </c>
      <c r="G7" s="52" t="s">
        <v>12</v>
      </c>
      <c r="H7" s="9">
        <v>454</v>
      </c>
      <c r="I7" s="9">
        <v>86</v>
      </c>
      <c r="J7" s="9">
        <v>450</v>
      </c>
      <c r="K7" s="9">
        <v>89</v>
      </c>
      <c r="L7" s="9">
        <v>442</v>
      </c>
      <c r="M7" s="9">
        <v>83</v>
      </c>
      <c r="N7" s="23"/>
      <c r="O7" s="23">
        <f>VLOOKUP($B7,Extract_R__20_10_25!$B$2:$H$75,5,FALSE)</f>
        <v>432</v>
      </c>
      <c r="P7" s="23">
        <f>VLOOKUP($B7,Extract_R__20_10_25!$B$2:$H$75,6,FALSE)</f>
        <v>76</v>
      </c>
      <c r="Q7" s="81">
        <f>VLOOKUP(B7,'[4]Sheet 1'!$A$2:$G$27,3,FALSE)</f>
        <v>101.3</v>
      </c>
      <c r="R7" s="81">
        <f>VLOOKUP(B7,'[4]Sheet 1'!$A$2:$G$27,4,FALSE)</f>
        <v>99.2</v>
      </c>
      <c r="S7" s="81">
        <f>VLOOKUP(B7,'[4]Sheet 1'!$A$2:$G$27,5,FALSE)</f>
        <v>110.6</v>
      </c>
      <c r="T7" s="81">
        <f>VLOOKUP(B7,'[5]Sheet 1'!$A$2:$H$80,3,FALSE)</f>
        <v>44.9</v>
      </c>
      <c r="U7" s="81">
        <f>VLOOKUP(B7,'[5]Sheet 1'!$A$2:$H$80,4,FALSE)</f>
        <v>29.6</v>
      </c>
      <c r="V7" s="81">
        <f>VLOOKUP(B7,'[5]Sheet 1'!$A$2:$H$80,5,FALSE)</f>
        <v>33.5</v>
      </c>
      <c r="W7" s="81">
        <f>VLOOKUP(B7,'[6]Sheet 1'!$A$2:$H$79,3,FALSE)</f>
        <v>16.3</v>
      </c>
      <c r="X7" s="81">
        <f>VLOOKUP(B7,'[6]Sheet 1'!$A$2:$H$79,4,FALSE)</f>
        <v>24.7</v>
      </c>
      <c r="Y7" s="81">
        <f>VLOOKUP(B7,'[6]Sheet 1'!$A$2:$H$79,5,FALSE)</f>
        <v>24.7</v>
      </c>
      <c r="Z7" s="81">
        <f>VLOOKUP(B7,'[7]Sheet 1'!$A$2:$G$83,3,FALSE)</f>
        <v>98.5</v>
      </c>
      <c r="AA7" s="81">
        <f>VLOOKUP(B7,'[7]Sheet 1'!$A$2:$G$83,4,FALSE)</f>
        <v>111.9</v>
      </c>
      <c r="AB7" s="81">
        <f>VLOOKUP(B7,'[7]Sheet 1'!$A$2:$G$83,5,FALSE)</f>
        <v>108.2</v>
      </c>
      <c r="AC7" s="81">
        <f>VLOOKUP(B7,'[8]Sheet 1'!$A$2:$G$77,3,FALSE)</f>
        <v>6.6</v>
      </c>
      <c r="AD7" s="81">
        <f>VLOOKUP(B7,'[8]Sheet 1'!$A$2:$G$77,4,FALSE)</f>
        <v>7.6</v>
      </c>
      <c r="AE7" s="81">
        <f>VLOOKUP(B7,'[8]Sheet 1'!$A$2:$G$77,5,FALSE)</f>
        <v>8.5</v>
      </c>
      <c r="AF7" s="93">
        <f>VLOOKUP(B7,'[9]Sheet 1'!$A$2:$G$80,3,FALSE)</f>
        <v>1.72</v>
      </c>
      <c r="AG7" s="93">
        <f>VLOOKUP(B7,'[9]Sheet 1'!$A$2:$G$80,4,FALSE)</f>
        <v>1.6</v>
      </c>
      <c r="AH7" s="93">
        <f>VLOOKUP(B7,'[9]Sheet 1'!$A$2:$G$80,5,FALSE)</f>
        <v>1.65</v>
      </c>
      <c r="AI7" s="81">
        <f>VLOOKUP(B7,'[10]Sheet 1'!$A$2:$G$81,3,FALSE)</f>
        <v>26</v>
      </c>
      <c r="AJ7" s="81">
        <f>VLOOKUP(B7,'[10]Sheet 1'!$A$2:$G$81,4,FALSE)</f>
        <v>27.6</v>
      </c>
      <c r="AK7" s="81">
        <f>VLOOKUP(B7,'[10]Sheet 1'!$A$2:$G$81,5,FALSE)</f>
        <v>26.6</v>
      </c>
      <c r="AL7" s="81">
        <f>VLOOKUP(B7,'[11]Sheet 1'!$A$2:$G$12,2,FALSE)</f>
        <v>85.4</v>
      </c>
      <c r="AM7" s="81">
        <f>VLOOKUP(B7,'[11]Sheet 1'!$A$2:$G$12,3,FALSE)</f>
        <v>81.2</v>
      </c>
      <c r="AN7" s="81">
        <f>VLOOKUP(B7,'[11]Sheet 1'!$A$2:$G$12,4,FALSE)</f>
        <v>82.3</v>
      </c>
      <c r="AO7" s="81">
        <f>VLOOKUP(B7,'[14]Sheet 1'!$A$2:$F$12,2,FALSE)</f>
        <v>2.5</v>
      </c>
      <c r="AP7" s="81">
        <f>VLOOKUP(B7,'[14]Sheet 1'!$A$2:$F$12,3,FALSE)</f>
        <v>4</v>
      </c>
      <c r="AQ7" s="81">
        <f>VLOOKUP(B7,'[14]Sheet 1'!$A$2:$F$12,4,FALSE)</f>
        <v>3.7</v>
      </c>
      <c r="AR7" s="81">
        <f>VLOOKUP(B7,'[15]Sheet 1'!$A$2:$G$12,2,FALSE)</f>
        <v>7</v>
      </c>
      <c r="AS7" s="81">
        <f>VLOOKUP(B7,'[15]Sheet 1'!$A$2:$G$12,3,FALSE)</f>
        <v>6.8</v>
      </c>
      <c r="AT7" s="81">
        <f>VLOOKUP(B7,'[15]Sheet 1'!$A$2:$G$12,4,FALSE)</f>
        <v>3.8</v>
      </c>
      <c r="AU7" s="51" t="s">
        <v>232</v>
      </c>
      <c r="AV7" s="51" t="s">
        <v>232</v>
      </c>
      <c r="AW7" s="51" t="s">
        <v>232</v>
      </c>
      <c r="AX7" s="51" t="s">
        <v>232</v>
      </c>
      <c r="AY7" s="51" t="s">
        <v>232</v>
      </c>
      <c r="AZ7" s="51" t="s">
        <v>232</v>
      </c>
      <c r="BA7" s="81">
        <v>89.7</v>
      </c>
      <c r="BB7" s="51" t="s">
        <v>232</v>
      </c>
      <c r="BC7" s="81">
        <v>95.4</v>
      </c>
      <c r="BD7" s="81">
        <v>94.1</v>
      </c>
      <c r="BE7" s="81">
        <v>77.142857142857153</v>
      </c>
      <c r="BF7" s="81">
        <v>79.43925233644859</v>
      </c>
      <c r="BG7" s="81">
        <v>81.395348837209298</v>
      </c>
      <c r="BH7" s="77"/>
      <c r="BI7" s="77"/>
      <c r="BJ7" s="76"/>
      <c r="BK7" s="81">
        <f>VLOOKUP(B7,'[1]Sheet 1'!$A$2:$H$82,3,FALSE)</f>
        <v>74.400000000000006</v>
      </c>
      <c r="BL7" s="81">
        <f>VLOOKUP(B7,'[1]Sheet 1'!$A$2:$H$82,4,FALSE)</f>
        <v>73.5</v>
      </c>
      <c r="BM7" s="81">
        <f>VLOOKUP(B7,'[1]Sheet 1'!$A$2:$H$82,5,FALSE)</f>
        <v>86.1</v>
      </c>
      <c r="BN7" s="81">
        <f>VLOOKUP(B7,'[2]Sheet 1'!$A$2:$H$82,3,FALSE)</f>
        <v>7</v>
      </c>
      <c r="BO7" s="81">
        <f>VLOOKUP(B7,'[2]Sheet 1'!$A$2:$H$82,4,FALSE)</f>
        <v>7.7</v>
      </c>
      <c r="BP7" s="81">
        <f>VLOOKUP(B7,'[2]Sheet 1'!$A$2:$H$82,5,FALSE)</f>
        <v>6.4</v>
      </c>
      <c r="BQ7" s="81">
        <f>VLOOKUP(B7,'[3]Sheet 1'!$A$2:$H$82,3,FALSE)</f>
        <v>45.5</v>
      </c>
      <c r="BR7" s="81">
        <f>VLOOKUP(B7,'[3]Sheet 1'!$A$2:$H$82,4,FALSE)</f>
        <v>47.9</v>
      </c>
      <c r="BS7" s="81">
        <f>VLOOKUP(B7,'[3]Sheet 1'!$A$2:$H$82,5,FALSE)</f>
        <v>46.6</v>
      </c>
      <c r="BT7" s="81" t="s">
        <v>67</v>
      </c>
      <c r="BU7" s="81" t="s">
        <v>232</v>
      </c>
      <c r="BV7" s="81" t="s">
        <v>232</v>
      </c>
      <c r="BW7" s="81" t="s">
        <v>232</v>
      </c>
      <c r="BX7" s="81">
        <f>VLOOKUP(B7,'[17]Sheet 1'!$A$2:$G$11,3,FALSE)</f>
        <v>41.8</v>
      </c>
      <c r="BY7" s="81">
        <f>VLOOKUP(B7,'[17]Sheet 1'!$A$2:$G$11,4,FALSE)</f>
        <v>29.1</v>
      </c>
      <c r="BZ7" s="81">
        <f>VLOOKUP(B7,'[17]Sheet 1'!$A$2:$G$11,5,FALSE)</f>
        <v>32.4</v>
      </c>
      <c r="CA7" s="81">
        <f>VLOOKUP(B7,'[17]Sheet 1'!$A$12:$G$21,3,FALSE)</f>
        <v>54.1</v>
      </c>
      <c r="CB7" s="81">
        <f>VLOOKUP(B7,'[17]Sheet 1'!$A$12:$G$21,4,FALSE)</f>
        <v>48.7</v>
      </c>
      <c r="CC7" s="81">
        <f>VLOOKUP(B7,'[17]Sheet 1'!$A$12:$G$21,5,FALSE)</f>
        <v>53.8</v>
      </c>
    </row>
    <row r="8" spans="1:81" s="9" customFormat="1">
      <c r="A8" s="9" t="s">
        <v>140</v>
      </c>
      <c r="B8" s="9" t="s">
        <v>68</v>
      </c>
      <c r="C8" s="28" t="s">
        <v>17</v>
      </c>
      <c r="D8" s="9" t="s">
        <v>82</v>
      </c>
      <c r="E8" s="9" t="s">
        <v>76</v>
      </c>
      <c r="F8" s="51">
        <v>307</v>
      </c>
      <c r="G8" s="52" t="s">
        <v>12</v>
      </c>
      <c r="H8" s="9">
        <v>215</v>
      </c>
      <c r="I8" s="9">
        <v>29</v>
      </c>
      <c r="J8" s="9">
        <v>210</v>
      </c>
      <c r="K8" s="9">
        <v>27</v>
      </c>
      <c r="L8" s="9">
        <v>217</v>
      </c>
      <c r="M8" s="9">
        <v>26</v>
      </c>
      <c r="N8" s="23"/>
      <c r="O8" s="23">
        <f>VLOOKUP($B8,Extract_R__20_10_25!$B$2:$H$75,5,FALSE)</f>
        <v>219</v>
      </c>
      <c r="P8" s="23">
        <f>VLOOKUP($B8,Extract_R__20_10_25!$B$2:$H$75,6,FALSE)</f>
        <v>23</v>
      </c>
      <c r="Q8" s="81">
        <f>VLOOKUP(B8,'[4]Sheet 1'!$A$2:$G$27,3,FALSE)</f>
        <v>137.5</v>
      </c>
      <c r="R8" s="81">
        <f>VLOOKUP(B8,'[4]Sheet 1'!$A$2:$G$27,4,FALSE)</f>
        <v>115.5</v>
      </c>
      <c r="S8" s="81">
        <f>VLOOKUP(B8,'[4]Sheet 1'!$A$2:$G$27,5,FALSE)</f>
        <v>110.6</v>
      </c>
      <c r="T8" s="81">
        <f>VLOOKUP(B8,'[5]Sheet 1'!$A$2:$H$80,3,FALSE)</f>
        <v>60.5</v>
      </c>
      <c r="U8" s="81">
        <f>VLOOKUP(B8,'[5]Sheet 1'!$A$2:$H$80,4,FALSE)</f>
        <v>34.799999999999997</v>
      </c>
      <c r="V8" s="81">
        <f>VLOOKUP(B8,'[5]Sheet 1'!$A$2:$H$80,5,FALSE)</f>
        <v>33.5</v>
      </c>
      <c r="W8" s="81">
        <f>VLOOKUP(B8,'[6]Sheet 1'!$A$2:$H$79,3,FALSE)</f>
        <v>11.9</v>
      </c>
      <c r="X8" s="81">
        <f>VLOOKUP(B8,'[6]Sheet 1'!$A$2:$H$79,4,FALSE)</f>
        <v>24.7</v>
      </c>
      <c r="Y8" s="81">
        <f>VLOOKUP(B8,'[6]Sheet 1'!$A$2:$H$79,5,FALSE)</f>
        <v>24.7</v>
      </c>
      <c r="Z8" s="81">
        <f>VLOOKUP(B8,'[7]Sheet 1'!$A$2:$G$83,3,FALSE)</f>
        <v>88.9</v>
      </c>
      <c r="AA8" s="81">
        <f>VLOOKUP(B8,'[7]Sheet 1'!$A$2:$G$83,4,FALSE)</f>
        <v>106.8</v>
      </c>
      <c r="AB8" s="81">
        <f>VLOOKUP(B8,'[7]Sheet 1'!$A$2:$G$83,5,FALSE)</f>
        <v>108.2</v>
      </c>
      <c r="AC8" s="81">
        <f>VLOOKUP(B8,'[8]Sheet 1'!$A$2:$G$77,3,FALSE)</f>
        <v>12.5</v>
      </c>
      <c r="AD8" s="81">
        <f>VLOOKUP(B8,'[8]Sheet 1'!$A$2:$G$77,4,FALSE)</f>
        <v>8.6999999999999993</v>
      </c>
      <c r="AE8" s="81">
        <f>VLOOKUP(B8,'[8]Sheet 1'!$A$2:$G$77,5,FALSE)</f>
        <v>8.5</v>
      </c>
      <c r="AF8" s="93">
        <f>VLOOKUP(B8,'[9]Sheet 1'!$A$2:$G$80,3,FALSE)</f>
        <v>1.84</v>
      </c>
      <c r="AG8" s="93">
        <f>VLOOKUP(B8,'[9]Sheet 1'!$A$2:$G$80,4,FALSE)</f>
        <v>1.67</v>
      </c>
      <c r="AH8" s="93">
        <f>VLOOKUP(B8,'[9]Sheet 1'!$A$2:$G$80,5,FALSE)</f>
        <v>1.65</v>
      </c>
      <c r="AI8" s="81">
        <f>VLOOKUP(B8,'[10]Sheet 1'!$A$2:$G$81,3,FALSE)</f>
        <v>24.1</v>
      </c>
      <c r="AJ8" s="81">
        <f>VLOOKUP(B8,'[10]Sheet 1'!$A$2:$G$81,4,FALSE)</f>
        <v>26.2</v>
      </c>
      <c r="AK8" s="81">
        <f>VLOOKUP(B8,'[10]Sheet 1'!$A$2:$G$81,5,FALSE)</f>
        <v>26.6</v>
      </c>
      <c r="AL8" s="81">
        <f>VLOOKUP(B8,'[11]Sheet 1'!$A$2:$G$12,2,FALSE)</f>
        <v>88.2</v>
      </c>
      <c r="AM8" s="81">
        <f>VLOOKUP(B8,'[11]Sheet 1'!$A$2:$G$12,3,FALSE)</f>
        <v>82.7</v>
      </c>
      <c r="AN8" s="81">
        <f>VLOOKUP(B8,'[11]Sheet 1'!$A$2:$G$12,4,FALSE)</f>
        <v>82.3</v>
      </c>
      <c r="AO8" s="81">
        <f>VLOOKUP(B8,'[14]Sheet 1'!$A$2:$F$12,2,FALSE)</f>
        <v>3.5</v>
      </c>
      <c r="AP8" s="81">
        <f>VLOOKUP(B8,'[14]Sheet 1'!$A$2:$F$12,3,FALSE)</f>
        <v>3.6</v>
      </c>
      <c r="AQ8" s="81">
        <f>VLOOKUP(B8,'[14]Sheet 1'!$A$2:$F$12,4,FALSE)</f>
        <v>3.7</v>
      </c>
      <c r="AR8" s="81">
        <f>VLOOKUP(B8,'[15]Sheet 1'!$A$2:$G$12,2,FALSE)</f>
        <v>0</v>
      </c>
      <c r="AS8" s="81">
        <f>VLOOKUP(B8,'[15]Sheet 1'!$A$2:$G$12,3,FALSE)</f>
        <v>2.7</v>
      </c>
      <c r="AT8" s="81">
        <f>VLOOKUP(B8,'[15]Sheet 1'!$A$2:$G$12,4,FALSE)</f>
        <v>3.8</v>
      </c>
      <c r="AU8" s="51" t="s">
        <v>232</v>
      </c>
      <c r="AV8" s="51" t="s">
        <v>232</v>
      </c>
      <c r="AW8" s="51" t="s">
        <v>232</v>
      </c>
      <c r="AX8" s="51" t="s">
        <v>232</v>
      </c>
      <c r="AY8" s="51" t="s">
        <v>232</v>
      </c>
      <c r="AZ8" s="51" t="s">
        <v>232</v>
      </c>
      <c r="BA8" s="81">
        <v>95.4</v>
      </c>
      <c r="BB8" s="51" t="s">
        <v>232</v>
      </c>
      <c r="BC8" s="81">
        <v>93.6</v>
      </c>
      <c r="BD8" s="81">
        <v>94.1</v>
      </c>
      <c r="BE8" s="81">
        <v>66.666666666666657</v>
      </c>
      <c r="BF8" s="81">
        <v>81.858407079646028</v>
      </c>
      <c r="BG8" s="81">
        <v>81.395348837209298</v>
      </c>
      <c r="BH8" s="75"/>
      <c r="BI8" s="75"/>
      <c r="BJ8" s="76"/>
      <c r="BK8" s="81">
        <f>VLOOKUP(B8,'[1]Sheet 1'!$A$2:$H$82,3,FALSE)</f>
        <v>88.4</v>
      </c>
      <c r="BL8" s="81">
        <f>VLOOKUP(B8,'[1]Sheet 1'!$A$2:$H$82,4,FALSE)</f>
        <v>89.5</v>
      </c>
      <c r="BM8" s="81">
        <f>VLOOKUP(B8,'[1]Sheet 1'!$A$2:$H$82,5,FALSE)</f>
        <v>86.1</v>
      </c>
      <c r="BN8" s="81">
        <f>VLOOKUP(B8,'[2]Sheet 1'!$A$2:$H$82,3,FALSE)</f>
        <v>5.8</v>
      </c>
      <c r="BO8" s="81">
        <f>VLOOKUP(B8,'[2]Sheet 1'!$A$2:$H$82,4,FALSE)</f>
        <v>6.1</v>
      </c>
      <c r="BP8" s="81">
        <f>VLOOKUP(B8,'[2]Sheet 1'!$A$2:$H$82,5,FALSE)</f>
        <v>6.4</v>
      </c>
      <c r="BQ8" s="81">
        <f>VLOOKUP(B8,'[3]Sheet 1'!$A$2:$H$82,3,FALSE)</f>
        <v>47.4</v>
      </c>
      <c r="BR8" s="81">
        <f>VLOOKUP(B8,'[3]Sheet 1'!$A$2:$H$82,4,FALSE)</f>
        <v>46.3</v>
      </c>
      <c r="BS8" s="81">
        <f>VLOOKUP(B8,'[3]Sheet 1'!$A$2:$H$82,5,FALSE)</f>
        <v>46.6</v>
      </c>
      <c r="BT8" s="81" t="s">
        <v>68</v>
      </c>
      <c r="BU8" s="81" t="s">
        <v>232</v>
      </c>
      <c r="BV8" s="81" t="s">
        <v>232</v>
      </c>
      <c r="BW8" s="81" t="s">
        <v>232</v>
      </c>
      <c r="BX8" s="81">
        <f>VLOOKUP(B8,'[17]Sheet 1'!$A$2:$G$11,3,FALSE)</f>
        <v>47.1</v>
      </c>
      <c r="BY8" s="81">
        <f>VLOOKUP(B8,'[17]Sheet 1'!$A$2:$G$11,4,FALSE)</f>
        <v>33.6</v>
      </c>
      <c r="BZ8" s="81">
        <f>VLOOKUP(B8,'[17]Sheet 1'!$A$2:$G$11,5,FALSE)</f>
        <v>32.4</v>
      </c>
      <c r="CA8" s="81">
        <f>VLOOKUP(B8,'[17]Sheet 1'!$A$12:$G$21,3,FALSE)</f>
        <v>76.099999999999994</v>
      </c>
      <c r="CB8" s="81">
        <f>VLOOKUP(B8,'[17]Sheet 1'!$A$12:$G$21,4,FALSE)</f>
        <v>55.6</v>
      </c>
      <c r="CC8" s="81">
        <f>VLOOKUP(B8,'[17]Sheet 1'!$A$12:$G$21,5,FALSE)</f>
        <v>53.8</v>
      </c>
    </row>
    <row r="9" spans="1:81" s="9" customFormat="1">
      <c r="A9" s="9" t="s">
        <v>226</v>
      </c>
      <c r="B9" s="9" t="s">
        <v>69</v>
      </c>
      <c r="C9" s="28" t="s">
        <v>17</v>
      </c>
      <c r="D9" s="9" t="s">
        <v>89</v>
      </c>
      <c r="E9" s="9" t="s">
        <v>76</v>
      </c>
      <c r="F9" s="51">
        <v>1421</v>
      </c>
      <c r="G9" s="51">
        <v>260</v>
      </c>
      <c r="H9" s="9">
        <v>1431</v>
      </c>
      <c r="I9" s="9">
        <v>357</v>
      </c>
      <c r="J9" s="9">
        <v>1381</v>
      </c>
      <c r="K9" s="9">
        <v>339</v>
      </c>
      <c r="L9" s="9">
        <v>1221</v>
      </c>
      <c r="M9" s="9">
        <v>317</v>
      </c>
      <c r="N9" s="23"/>
      <c r="O9" s="23">
        <f>VLOOKUP($B9,Extract_R__20_10_25!$B$2:$H$75,5,FALSE)</f>
        <v>1198</v>
      </c>
      <c r="P9" s="23">
        <f>VLOOKUP($B9,Extract_R__20_10_25!$B$2:$H$75,6,FALSE)</f>
        <v>245</v>
      </c>
      <c r="Q9" s="81">
        <f>VLOOKUP(B9,'[4]Sheet 1'!$A$2:$G$27,3,FALSE)</f>
        <v>100.1</v>
      </c>
      <c r="R9" s="81">
        <f>VLOOKUP(B9,'[4]Sheet 1'!$A$2:$G$27,4,FALSE)</f>
        <v>115.5</v>
      </c>
      <c r="S9" s="81">
        <f>VLOOKUP(B9,'[4]Sheet 1'!$A$2:$G$27,5,FALSE)</f>
        <v>110.6</v>
      </c>
      <c r="T9" s="81">
        <f>VLOOKUP(B9,'[5]Sheet 1'!$A$2:$H$80,3,FALSE)</f>
        <v>34.1</v>
      </c>
      <c r="U9" s="81">
        <f>VLOOKUP(B9,'[5]Sheet 1'!$A$2:$H$80,4,FALSE)</f>
        <v>34.799999999999997</v>
      </c>
      <c r="V9" s="81">
        <f>VLOOKUP(B9,'[5]Sheet 1'!$A$2:$H$80,5,FALSE)</f>
        <v>33.5</v>
      </c>
      <c r="W9" s="81">
        <f>VLOOKUP(B9,'[6]Sheet 1'!$A$2:$H$79,3,FALSE)</f>
        <v>19.600000000000001</v>
      </c>
      <c r="X9" s="81">
        <f>VLOOKUP(B9,'[6]Sheet 1'!$A$2:$H$79,4,FALSE)</f>
        <v>24.7</v>
      </c>
      <c r="Y9" s="81">
        <f>VLOOKUP(B9,'[6]Sheet 1'!$A$2:$H$79,5,FALSE)</f>
        <v>24.7</v>
      </c>
      <c r="Z9" s="81">
        <f>VLOOKUP(B9,'[7]Sheet 1'!$A$2:$G$83,3,FALSE)</f>
        <v>103.9</v>
      </c>
      <c r="AA9" s="81">
        <f>VLOOKUP(B9,'[7]Sheet 1'!$A$2:$G$83,4,FALSE)</f>
        <v>106.8</v>
      </c>
      <c r="AB9" s="81">
        <f>VLOOKUP(B9,'[7]Sheet 1'!$A$2:$G$83,5,FALSE)</f>
        <v>108.2</v>
      </c>
      <c r="AC9" s="81">
        <f>VLOOKUP(B9,'[8]Sheet 1'!$A$2:$G$77,3,FALSE)</f>
        <v>9.1</v>
      </c>
      <c r="AD9" s="81">
        <f>VLOOKUP(B9,'[8]Sheet 1'!$A$2:$G$77,4,FALSE)</f>
        <v>8.6999999999999993</v>
      </c>
      <c r="AE9" s="81">
        <f>VLOOKUP(B9,'[8]Sheet 1'!$A$2:$G$77,5,FALSE)</f>
        <v>8.5</v>
      </c>
      <c r="AF9" s="93">
        <f>VLOOKUP(B9,'[9]Sheet 1'!$A$2:$G$80,3,FALSE)</f>
        <v>1.54</v>
      </c>
      <c r="AG9" s="93">
        <f>VLOOKUP(B9,'[9]Sheet 1'!$A$2:$G$80,4,FALSE)</f>
        <v>1.67</v>
      </c>
      <c r="AH9" s="93">
        <f>VLOOKUP(B9,'[9]Sheet 1'!$A$2:$G$80,5,FALSE)</f>
        <v>1.65</v>
      </c>
      <c r="AI9" s="81">
        <f>VLOOKUP(B9,'[10]Sheet 1'!$A$2:$G$81,3,FALSE)</f>
        <v>28.4</v>
      </c>
      <c r="AJ9" s="81">
        <f>VLOOKUP(B9,'[10]Sheet 1'!$A$2:$G$81,4,FALSE)</f>
        <v>26.2</v>
      </c>
      <c r="AK9" s="81">
        <f>VLOOKUP(B9,'[10]Sheet 1'!$A$2:$G$81,5,FALSE)</f>
        <v>26.6</v>
      </c>
      <c r="AL9" s="81">
        <f>VLOOKUP(B9,'[11]Sheet 1'!$A$2:$G$12,2,FALSE)</f>
        <v>84.8</v>
      </c>
      <c r="AM9" s="81">
        <f>VLOOKUP(B9,'[11]Sheet 1'!$A$2:$G$12,3,FALSE)</f>
        <v>82.7</v>
      </c>
      <c r="AN9" s="81">
        <f>VLOOKUP(B9,'[11]Sheet 1'!$A$2:$G$12,4,FALSE)</f>
        <v>82.3</v>
      </c>
      <c r="AO9" s="81">
        <f>VLOOKUP(B9,'[14]Sheet 1'!$A$2:$F$12,2,FALSE)</f>
        <v>2.5</v>
      </c>
      <c r="AP9" s="81">
        <f>VLOOKUP(B9,'[14]Sheet 1'!$A$2:$F$12,3,FALSE)</f>
        <v>3.6</v>
      </c>
      <c r="AQ9" s="81">
        <f>VLOOKUP(B9,'[14]Sheet 1'!$A$2:$F$12,4,FALSE)</f>
        <v>3.7</v>
      </c>
      <c r="AR9" s="81">
        <f>VLOOKUP(B9,'[15]Sheet 1'!$A$2:$G$12,2,FALSE)</f>
        <v>2.2999999999999998</v>
      </c>
      <c r="AS9" s="81">
        <f>VLOOKUP(B9,'[15]Sheet 1'!$A$2:$G$12,3,FALSE)</f>
        <v>2.7</v>
      </c>
      <c r="AT9" s="81">
        <f>VLOOKUP(B9,'[15]Sheet 1'!$A$2:$G$12,4,FALSE)</f>
        <v>3.8</v>
      </c>
      <c r="AU9" s="51" t="s">
        <v>232</v>
      </c>
      <c r="AV9" s="51" t="s">
        <v>232</v>
      </c>
      <c r="AW9" s="51" t="s">
        <v>232</v>
      </c>
      <c r="AX9" s="51" t="s">
        <v>232</v>
      </c>
      <c r="AY9" s="51" t="s">
        <v>232</v>
      </c>
      <c r="AZ9" s="51" t="s">
        <v>232</v>
      </c>
      <c r="BA9" s="81">
        <v>90.5</v>
      </c>
      <c r="BB9" s="51" t="s">
        <v>232</v>
      </c>
      <c r="BC9" s="81">
        <v>93.6</v>
      </c>
      <c r="BD9" s="81">
        <v>94.1</v>
      </c>
      <c r="BE9" s="81">
        <v>87.671232876712324</v>
      </c>
      <c r="BF9" s="81">
        <v>81.858407079646028</v>
      </c>
      <c r="BG9" s="81">
        <v>81.395348837209298</v>
      </c>
      <c r="BH9" s="75"/>
      <c r="BI9" s="75"/>
      <c r="BJ9" s="76"/>
      <c r="BK9" s="81">
        <f>VLOOKUP(B9,'[1]Sheet 1'!$A$2:$H$82,3,FALSE)</f>
        <v>96.1</v>
      </c>
      <c r="BL9" s="81">
        <f>VLOOKUP(B9,'[1]Sheet 1'!$A$2:$H$82,4,FALSE)</f>
        <v>89.5</v>
      </c>
      <c r="BM9" s="81">
        <f>VLOOKUP(B9,'[1]Sheet 1'!$A$2:$H$82,5,FALSE)</f>
        <v>86.1</v>
      </c>
      <c r="BN9" s="81">
        <f>VLOOKUP(B9,'[2]Sheet 1'!$A$2:$H$82,3,FALSE)</f>
        <v>7</v>
      </c>
      <c r="BO9" s="81">
        <f>VLOOKUP(B9,'[2]Sheet 1'!$A$2:$H$82,4,FALSE)</f>
        <v>6.1</v>
      </c>
      <c r="BP9" s="81">
        <f>VLOOKUP(B9,'[2]Sheet 1'!$A$2:$H$82,5,FALSE)</f>
        <v>6.4</v>
      </c>
      <c r="BQ9" s="81">
        <f>VLOOKUP(B9,'[3]Sheet 1'!$A$2:$H$82,3,FALSE)</f>
        <v>48.2</v>
      </c>
      <c r="BR9" s="81">
        <f>VLOOKUP(B9,'[3]Sheet 1'!$A$2:$H$82,4,FALSE)</f>
        <v>46.3</v>
      </c>
      <c r="BS9" s="81">
        <f>VLOOKUP(B9,'[3]Sheet 1'!$A$2:$H$82,5,FALSE)</f>
        <v>46.6</v>
      </c>
      <c r="BT9" s="81" t="s">
        <v>69</v>
      </c>
      <c r="BU9" s="81" t="s">
        <v>232</v>
      </c>
      <c r="BV9" s="81" t="s">
        <v>232</v>
      </c>
      <c r="BW9" s="81" t="s">
        <v>232</v>
      </c>
      <c r="BX9" s="81">
        <f>VLOOKUP(B9,'[17]Sheet 1'!$A$2:$G$11,3,FALSE)</f>
        <v>30.1</v>
      </c>
      <c r="BY9" s="81">
        <f>VLOOKUP(B9,'[17]Sheet 1'!$A$2:$G$11,4,FALSE)</f>
        <v>33.6</v>
      </c>
      <c r="BZ9" s="81">
        <f>VLOOKUP(B9,'[17]Sheet 1'!$A$2:$G$11,5,FALSE)</f>
        <v>32.4</v>
      </c>
      <c r="CA9" s="81">
        <f>VLOOKUP(B9,'[17]Sheet 1'!$A$12:$G$21,3,FALSE)</f>
        <v>60.1</v>
      </c>
      <c r="CB9" s="81">
        <f>VLOOKUP(B9,'[17]Sheet 1'!$A$12:$G$21,4,FALSE)</f>
        <v>55.6</v>
      </c>
      <c r="CC9" s="81">
        <f>VLOOKUP(B9,'[17]Sheet 1'!$A$12:$G$21,5,FALSE)</f>
        <v>53.8</v>
      </c>
    </row>
    <row r="10" spans="1:81" s="9" customFormat="1">
      <c r="A10" s="9" t="s">
        <v>208</v>
      </c>
      <c r="B10" s="9" t="s">
        <v>70</v>
      </c>
      <c r="C10" s="28" t="s">
        <v>17</v>
      </c>
      <c r="D10" s="9" t="s">
        <v>90</v>
      </c>
      <c r="E10" s="9" t="s">
        <v>77</v>
      </c>
      <c r="F10" s="51">
        <v>166</v>
      </c>
      <c r="G10" s="52" t="s">
        <v>12</v>
      </c>
      <c r="H10" s="9">
        <v>392</v>
      </c>
      <c r="I10" s="9">
        <v>51</v>
      </c>
      <c r="J10" s="9">
        <v>381</v>
      </c>
      <c r="K10" s="52">
        <v>57</v>
      </c>
      <c r="L10" s="9">
        <v>386</v>
      </c>
      <c r="M10" s="9">
        <v>54</v>
      </c>
      <c r="N10" s="23"/>
      <c r="O10" s="23">
        <f>VLOOKUP($B10,Extract_R__20_10_25!$B$2:$H$75,5,FALSE)</f>
        <v>385</v>
      </c>
      <c r="P10" s="23">
        <f>VLOOKUP($B10,Extract_R__20_10_25!$B$2:$H$75,6,FALSE)</f>
        <v>57</v>
      </c>
      <c r="Q10" s="81">
        <f>VLOOKUP(B10,'[4]Sheet 1'!$A$2:$G$27,3,FALSE)</f>
        <v>123.6</v>
      </c>
      <c r="R10" s="81">
        <f>VLOOKUP(B10,'[4]Sheet 1'!$A$2:$G$27,4,FALSE)</f>
        <v>115.5</v>
      </c>
      <c r="S10" s="81">
        <f>VLOOKUP(B10,'[4]Sheet 1'!$A$2:$G$27,5,FALSE)</f>
        <v>110.6</v>
      </c>
      <c r="T10" s="81">
        <f>VLOOKUP(B10,'[5]Sheet 1'!$A$2:$H$80,3,FALSE)</f>
        <v>42.3</v>
      </c>
      <c r="U10" s="81">
        <f>VLOOKUP(B10,'[5]Sheet 1'!$A$2:$H$80,4,FALSE)</f>
        <v>34.799999999999997</v>
      </c>
      <c r="V10" s="81">
        <f>VLOOKUP(B10,'[5]Sheet 1'!$A$2:$H$80,5,FALSE)</f>
        <v>33.5</v>
      </c>
      <c r="W10" s="81">
        <f>VLOOKUP(B10,'[6]Sheet 1'!$A$2:$H$79,3,FALSE)</f>
        <v>17.7</v>
      </c>
      <c r="X10" s="81">
        <f>VLOOKUP(B10,'[6]Sheet 1'!$A$2:$H$79,4,FALSE)</f>
        <v>24.7</v>
      </c>
      <c r="Y10" s="81">
        <f>VLOOKUP(B10,'[6]Sheet 1'!$A$2:$H$79,5,FALSE)</f>
        <v>24.7</v>
      </c>
      <c r="Z10" s="81">
        <f>VLOOKUP(B10,'[7]Sheet 1'!$A$2:$G$83,3,FALSE)</f>
        <v>99.9</v>
      </c>
      <c r="AA10" s="81">
        <f>VLOOKUP(B10,'[7]Sheet 1'!$A$2:$G$83,4,FALSE)</f>
        <v>106.8</v>
      </c>
      <c r="AB10" s="81">
        <f>VLOOKUP(B10,'[7]Sheet 1'!$A$2:$G$83,5,FALSE)</f>
        <v>108.2</v>
      </c>
      <c r="AC10" s="81">
        <f>VLOOKUP(B10,'[8]Sheet 1'!$A$2:$G$77,3,FALSE)</f>
        <v>6.6</v>
      </c>
      <c r="AD10" s="81">
        <f>VLOOKUP(B10,'[8]Sheet 1'!$A$2:$G$77,4,FALSE)</f>
        <v>8.6999999999999993</v>
      </c>
      <c r="AE10" s="81">
        <f>VLOOKUP(B10,'[8]Sheet 1'!$A$2:$G$77,5,FALSE)</f>
        <v>8.5</v>
      </c>
      <c r="AF10" s="93">
        <f>VLOOKUP(B10,'[9]Sheet 1'!$A$2:$G$80,3,FALSE)</f>
        <v>1.86</v>
      </c>
      <c r="AG10" s="93">
        <f>VLOOKUP(B10,'[9]Sheet 1'!$A$2:$G$80,4,FALSE)</f>
        <v>1.67</v>
      </c>
      <c r="AH10" s="93">
        <f>VLOOKUP(B10,'[9]Sheet 1'!$A$2:$G$80,5,FALSE)</f>
        <v>1.65</v>
      </c>
      <c r="AI10" s="81">
        <f>VLOOKUP(B10,'[10]Sheet 1'!$A$2:$G$81,3,FALSE)</f>
        <v>24.1</v>
      </c>
      <c r="AJ10" s="81">
        <f>VLOOKUP(B10,'[10]Sheet 1'!$A$2:$G$81,4,FALSE)</f>
        <v>26.2</v>
      </c>
      <c r="AK10" s="81">
        <f>VLOOKUP(B10,'[10]Sheet 1'!$A$2:$G$81,5,FALSE)</f>
        <v>26.6</v>
      </c>
      <c r="AL10" s="81">
        <f>VLOOKUP(B10,'[11]Sheet 1'!$A$2:$G$12,2,FALSE)</f>
        <v>72.2</v>
      </c>
      <c r="AM10" s="81">
        <f>VLOOKUP(B10,'[11]Sheet 1'!$A$2:$G$12,3,FALSE)</f>
        <v>82.7</v>
      </c>
      <c r="AN10" s="81">
        <f>VLOOKUP(B10,'[11]Sheet 1'!$A$2:$G$12,4,FALSE)</f>
        <v>82.3</v>
      </c>
      <c r="AO10" s="81">
        <f>VLOOKUP(B10,'[14]Sheet 1'!$A$2:$F$12,2,FALSE)</f>
        <v>4</v>
      </c>
      <c r="AP10" s="81">
        <f>VLOOKUP(B10,'[14]Sheet 1'!$A$2:$F$12,3,FALSE)</f>
        <v>3.6</v>
      </c>
      <c r="AQ10" s="81">
        <f>VLOOKUP(B10,'[14]Sheet 1'!$A$2:$F$12,4,FALSE)</f>
        <v>3.7</v>
      </c>
      <c r="AR10" s="81">
        <f>VLOOKUP(B10,'[15]Sheet 1'!$A$2:$G$12,2,FALSE)</f>
        <v>2</v>
      </c>
      <c r="AS10" s="81">
        <f>VLOOKUP(B10,'[15]Sheet 1'!$A$2:$G$12,3,FALSE)</f>
        <v>2.7</v>
      </c>
      <c r="AT10" s="81">
        <f>VLOOKUP(B10,'[15]Sheet 1'!$A$2:$G$12,4,FALSE)</f>
        <v>3.8</v>
      </c>
      <c r="AU10" s="51" t="s">
        <v>232</v>
      </c>
      <c r="AV10" s="51" t="s">
        <v>232</v>
      </c>
      <c r="AW10" s="51" t="s">
        <v>232</v>
      </c>
      <c r="AX10" s="51" t="s">
        <v>232</v>
      </c>
      <c r="AY10" s="51" t="s">
        <v>232</v>
      </c>
      <c r="AZ10" s="51" t="s">
        <v>232</v>
      </c>
      <c r="BA10" s="81">
        <v>98</v>
      </c>
      <c r="BB10" s="51" t="s">
        <v>232</v>
      </c>
      <c r="BC10" s="81">
        <v>93.6</v>
      </c>
      <c r="BD10" s="81">
        <v>94.1</v>
      </c>
      <c r="BE10" s="81">
        <v>69.230769230769226</v>
      </c>
      <c r="BF10" s="81">
        <v>81.858407079646028</v>
      </c>
      <c r="BG10" s="81">
        <v>81.395348837209298</v>
      </c>
      <c r="BH10" s="75"/>
      <c r="BI10" s="75"/>
      <c r="BJ10" s="76"/>
      <c r="BK10" s="81">
        <f>VLOOKUP(B10,'[1]Sheet 1'!$A$2:$H$82,3,FALSE)</f>
        <v>87.7</v>
      </c>
      <c r="BL10" s="81">
        <f>VLOOKUP(B10,'[1]Sheet 1'!$A$2:$H$82,4,FALSE)</f>
        <v>89.5</v>
      </c>
      <c r="BM10" s="81">
        <f>VLOOKUP(B10,'[1]Sheet 1'!$A$2:$H$82,5,FALSE)</f>
        <v>86.1</v>
      </c>
      <c r="BN10" s="81">
        <f>VLOOKUP(B10,'[2]Sheet 1'!$A$2:$H$82,3,FALSE)</f>
        <v>2.9</v>
      </c>
      <c r="BO10" s="81">
        <f>VLOOKUP(B10,'[2]Sheet 1'!$A$2:$H$82,4,FALSE)</f>
        <v>6.1</v>
      </c>
      <c r="BP10" s="81">
        <f>VLOOKUP(B10,'[2]Sheet 1'!$A$2:$H$82,5,FALSE)</f>
        <v>6.4</v>
      </c>
      <c r="BQ10" s="81">
        <f>VLOOKUP(B10,'[3]Sheet 1'!$A$2:$H$82,3,FALSE)</f>
        <v>41.3</v>
      </c>
      <c r="BR10" s="81">
        <f>VLOOKUP(B10,'[3]Sheet 1'!$A$2:$H$82,4,FALSE)</f>
        <v>46.3</v>
      </c>
      <c r="BS10" s="81">
        <f>VLOOKUP(B10,'[3]Sheet 1'!$A$2:$H$82,5,FALSE)</f>
        <v>46.6</v>
      </c>
      <c r="BT10" s="81" t="s">
        <v>70</v>
      </c>
      <c r="BU10" s="81" t="s">
        <v>232</v>
      </c>
      <c r="BV10" s="81" t="s">
        <v>232</v>
      </c>
      <c r="BW10" s="81" t="s">
        <v>232</v>
      </c>
      <c r="BX10" s="81">
        <f>VLOOKUP(B10,'[17]Sheet 1'!$A$2:$G$11,3,FALSE)</f>
        <v>49.4</v>
      </c>
      <c r="BY10" s="81">
        <f>VLOOKUP(B10,'[17]Sheet 1'!$A$2:$G$11,4,FALSE)</f>
        <v>33.6</v>
      </c>
      <c r="BZ10" s="81">
        <f>VLOOKUP(B10,'[17]Sheet 1'!$A$2:$G$11,5,FALSE)</f>
        <v>32.4</v>
      </c>
      <c r="CA10" s="81">
        <f>VLOOKUP(B10,'[17]Sheet 1'!$A$12:$G$21,3,FALSE)</f>
        <v>65.400000000000006</v>
      </c>
      <c r="CB10" s="81">
        <f>VLOOKUP(B10,'[17]Sheet 1'!$A$12:$G$21,4,FALSE)</f>
        <v>55.6</v>
      </c>
      <c r="CC10" s="81">
        <f>VLOOKUP(B10,'[17]Sheet 1'!$A$12:$G$21,5,FALSE)</f>
        <v>53.8</v>
      </c>
    </row>
    <row r="11" spans="1:81" s="9" customFormat="1">
      <c r="A11" s="9" t="s">
        <v>142</v>
      </c>
      <c r="B11" s="9" t="s">
        <v>71</v>
      </c>
      <c r="C11" s="28" t="s">
        <v>17</v>
      </c>
      <c r="D11" s="9" t="s">
        <v>83</v>
      </c>
      <c r="E11" s="9" t="s">
        <v>77</v>
      </c>
      <c r="F11" s="52" t="s">
        <v>12</v>
      </c>
      <c r="G11" s="52" t="s">
        <v>12</v>
      </c>
      <c r="H11" s="9">
        <v>487</v>
      </c>
      <c r="I11" s="9">
        <v>110</v>
      </c>
      <c r="J11" s="9">
        <v>453</v>
      </c>
      <c r="K11" s="52">
        <v>103</v>
      </c>
      <c r="L11" s="9">
        <v>397</v>
      </c>
      <c r="M11" s="9">
        <v>109</v>
      </c>
      <c r="N11" s="23"/>
      <c r="O11" s="23">
        <f>VLOOKUP($B11,Extract_R__20_10_25!$B$2:$H$75,5,FALSE)</f>
        <v>380</v>
      </c>
      <c r="P11" s="23">
        <f>VLOOKUP($B11,Extract_R__20_10_25!$B$2:$H$75,6,FALSE)</f>
        <v>99</v>
      </c>
      <c r="Q11" s="81">
        <f>VLOOKUP(B11,'[4]Sheet 1'!$A$2:$G$27,3,FALSE)</f>
        <v>99.5</v>
      </c>
      <c r="R11" s="81">
        <f>VLOOKUP(B11,'[4]Sheet 1'!$A$2:$G$27,4,FALSE)</f>
        <v>115.5</v>
      </c>
      <c r="S11" s="81">
        <f>VLOOKUP(B11,'[4]Sheet 1'!$A$2:$G$27,5,FALSE)</f>
        <v>110.6</v>
      </c>
      <c r="T11" s="81">
        <f>VLOOKUP(B11,'[5]Sheet 1'!$A$2:$H$80,3,FALSE)</f>
        <v>44.5</v>
      </c>
      <c r="U11" s="81">
        <f>VLOOKUP(B11,'[5]Sheet 1'!$A$2:$H$80,4,FALSE)</f>
        <v>34.799999999999997</v>
      </c>
      <c r="V11" s="81">
        <f>VLOOKUP(B11,'[5]Sheet 1'!$A$2:$H$80,5,FALSE)</f>
        <v>33.5</v>
      </c>
      <c r="W11" s="81">
        <f>VLOOKUP(B11,'[6]Sheet 1'!$A$2:$H$79,3,FALSE)</f>
        <v>17.600000000000001</v>
      </c>
      <c r="X11" s="81">
        <f>VLOOKUP(B11,'[6]Sheet 1'!$A$2:$H$79,4,FALSE)</f>
        <v>24.7</v>
      </c>
      <c r="Y11" s="81">
        <f>VLOOKUP(B11,'[6]Sheet 1'!$A$2:$H$79,5,FALSE)</f>
        <v>24.7</v>
      </c>
      <c r="Z11" s="81">
        <f>VLOOKUP(B11,'[7]Sheet 1'!$A$2:$G$83,3,FALSE)</f>
        <v>99.9</v>
      </c>
      <c r="AA11" s="81">
        <f>VLOOKUP(B11,'[7]Sheet 1'!$A$2:$G$83,4,FALSE)</f>
        <v>106.8</v>
      </c>
      <c r="AB11" s="81">
        <f>VLOOKUP(B11,'[7]Sheet 1'!$A$2:$G$83,5,FALSE)</f>
        <v>108.2</v>
      </c>
      <c r="AC11" s="81">
        <f>VLOOKUP(B11,'[8]Sheet 1'!$A$2:$G$77,3,FALSE)</f>
        <v>12.1</v>
      </c>
      <c r="AD11" s="81">
        <f>VLOOKUP(B11,'[8]Sheet 1'!$A$2:$G$77,4,FALSE)</f>
        <v>8.6999999999999993</v>
      </c>
      <c r="AE11" s="81">
        <f>VLOOKUP(B11,'[8]Sheet 1'!$A$2:$G$77,5,FALSE)</f>
        <v>8.5</v>
      </c>
      <c r="AF11" s="93">
        <f>VLOOKUP(B11,'[9]Sheet 1'!$A$2:$G$80,3,FALSE)</f>
        <v>1.85</v>
      </c>
      <c r="AG11" s="93">
        <f>VLOOKUP(B11,'[9]Sheet 1'!$A$2:$G$80,4,FALSE)</f>
        <v>1.67</v>
      </c>
      <c r="AH11" s="93">
        <f>VLOOKUP(B11,'[9]Sheet 1'!$A$2:$G$80,5,FALSE)</f>
        <v>1.65</v>
      </c>
      <c r="AI11" s="81">
        <f>VLOOKUP(B11,'[10]Sheet 1'!$A$2:$G$81,3,FALSE)</f>
        <v>23.4</v>
      </c>
      <c r="AJ11" s="81">
        <f>VLOOKUP(B11,'[10]Sheet 1'!$A$2:$G$81,4,FALSE)</f>
        <v>26.2</v>
      </c>
      <c r="AK11" s="81">
        <f>VLOOKUP(B11,'[10]Sheet 1'!$A$2:$G$81,5,FALSE)</f>
        <v>26.6</v>
      </c>
      <c r="AL11" s="81">
        <f>VLOOKUP(B11,'[11]Sheet 1'!$A$2:$G$12,2,FALSE)</f>
        <v>78.7</v>
      </c>
      <c r="AM11" s="81">
        <f>VLOOKUP(B11,'[11]Sheet 1'!$A$2:$G$12,3,FALSE)</f>
        <v>82.7</v>
      </c>
      <c r="AN11" s="81">
        <f>VLOOKUP(B11,'[11]Sheet 1'!$A$2:$G$12,4,FALSE)</f>
        <v>82.3</v>
      </c>
      <c r="AO11" s="81">
        <f>VLOOKUP(B11,'[14]Sheet 1'!$A$2:$F$12,2,FALSE)</f>
        <v>4.7</v>
      </c>
      <c r="AP11" s="81">
        <f>VLOOKUP(B11,'[14]Sheet 1'!$A$2:$F$12,3,FALSE)</f>
        <v>3.6</v>
      </c>
      <c r="AQ11" s="81">
        <f>VLOOKUP(B11,'[14]Sheet 1'!$A$2:$F$12,4,FALSE)</f>
        <v>3.7</v>
      </c>
      <c r="AR11" s="81">
        <f>VLOOKUP(B11,'[15]Sheet 1'!$A$2:$G$12,2,FALSE)</f>
        <v>2.7</v>
      </c>
      <c r="AS11" s="81">
        <f>VLOOKUP(B11,'[15]Sheet 1'!$A$2:$G$12,3,FALSE)</f>
        <v>2.7</v>
      </c>
      <c r="AT11" s="81">
        <f>VLOOKUP(B11,'[15]Sheet 1'!$A$2:$G$12,4,FALSE)</f>
        <v>3.8</v>
      </c>
      <c r="AU11" s="51" t="s">
        <v>232</v>
      </c>
      <c r="AV11" s="51" t="s">
        <v>232</v>
      </c>
      <c r="AW11" s="51" t="s">
        <v>232</v>
      </c>
      <c r="AX11" s="51" t="s">
        <v>232</v>
      </c>
      <c r="AY11" s="51" t="s">
        <v>232</v>
      </c>
      <c r="AZ11" s="51" t="s">
        <v>232</v>
      </c>
      <c r="BA11" s="81">
        <v>93.1</v>
      </c>
      <c r="BB11" s="51" t="s">
        <v>232</v>
      </c>
      <c r="BC11" s="81">
        <v>93.6</v>
      </c>
      <c r="BD11" s="81">
        <v>94.1</v>
      </c>
      <c r="BE11" s="81">
        <v>78.723404255319153</v>
      </c>
      <c r="BF11" s="81">
        <v>81.858407079646028</v>
      </c>
      <c r="BG11" s="81">
        <v>81.395348837209298</v>
      </c>
      <c r="BH11" s="75"/>
      <c r="BI11" s="75"/>
      <c r="BJ11" s="76"/>
      <c r="BK11" s="81">
        <f>VLOOKUP(B11,'[1]Sheet 1'!$A$2:$H$82,3,FALSE)</f>
        <v>90.8</v>
      </c>
      <c r="BL11" s="81">
        <f>VLOOKUP(B11,'[1]Sheet 1'!$A$2:$H$82,4,FALSE)</f>
        <v>89.5</v>
      </c>
      <c r="BM11" s="81">
        <f>VLOOKUP(B11,'[1]Sheet 1'!$A$2:$H$82,5,FALSE)</f>
        <v>86.1</v>
      </c>
      <c r="BN11" s="81">
        <f>VLOOKUP(B11,'[2]Sheet 1'!$A$2:$H$82,3,FALSE)</f>
        <v>3.9</v>
      </c>
      <c r="BO11" s="81">
        <f>VLOOKUP(B11,'[2]Sheet 1'!$A$2:$H$82,4,FALSE)</f>
        <v>6.1</v>
      </c>
      <c r="BP11" s="81">
        <f>VLOOKUP(B11,'[2]Sheet 1'!$A$2:$H$82,5,FALSE)</f>
        <v>6.4</v>
      </c>
      <c r="BQ11" s="81">
        <f>VLOOKUP(B11,'[3]Sheet 1'!$A$2:$H$82,3,FALSE)</f>
        <v>43.5</v>
      </c>
      <c r="BR11" s="81">
        <f>VLOOKUP(B11,'[3]Sheet 1'!$A$2:$H$82,4,FALSE)</f>
        <v>46.3</v>
      </c>
      <c r="BS11" s="81">
        <f>VLOOKUP(B11,'[3]Sheet 1'!$A$2:$H$82,5,FALSE)</f>
        <v>46.6</v>
      </c>
      <c r="BT11" s="81" t="s">
        <v>71</v>
      </c>
      <c r="BU11" s="81" t="s">
        <v>232</v>
      </c>
      <c r="BV11" s="81" t="s">
        <v>232</v>
      </c>
      <c r="BW11" s="81" t="s">
        <v>232</v>
      </c>
      <c r="BX11" s="81">
        <f>VLOOKUP(B11,'[17]Sheet 1'!$A$2:$G$11,3,FALSE)</f>
        <v>51.1</v>
      </c>
      <c r="BY11" s="81">
        <f>VLOOKUP(B11,'[17]Sheet 1'!$A$2:$G$11,4,FALSE)</f>
        <v>33.6</v>
      </c>
      <c r="BZ11" s="81">
        <f>VLOOKUP(B11,'[17]Sheet 1'!$A$2:$G$11,5,FALSE)</f>
        <v>32.4</v>
      </c>
      <c r="CA11" s="81">
        <f>VLOOKUP(B11,'[17]Sheet 1'!$A$12:$G$21,3,FALSE)</f>
        <v>61.8</v>
      </c>
      <c r="CB11" s="81">
        <f>VLOOKUP(B11,'[17]Sheet 1'!$A$12:$G$21,4,FALSE)</f>
        <v>55.6</v>
      </c>
      <c r="CC11" s="81">
        <f>VLOOKUP(B11,'[17]Sheet 1'!$A$12:$G$21,5,FALSE)</f>
        <v>53.8</v>
      </c>
    </row>
    <row r="12" spans="1:81" s="9" customFormat="1">
      <c r="O12" s="23"/>
      <c r="Q12" s="74"/>
      <c r="R12" s="71"/>
      <c r="S12" s="7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81"/>
      <c r="AJ12" s="81"/>
      <c r="AK12" s="81"/>
      <c r="AL12" s="71"/>
      <c r="AM12" s="71"/>
      <c r="AN12" s="71"/>
      <c r="AO12" s="71"/>
      <c r="AP12" s="71"/>
      <c r="AQ12" s="71"/>
      <c r="AR12" s="51"/>
      <c r="AS12" s="51"/>
      <c r="AT12" s="51"/>
      <c r="AU12" s="51"/>
      <c r="AV12" s="51"/>
      <c r="AW12" s="51"/>
      <c r="AX12" s="51"/>
      <c r="AY12" s="51"/>
      <c r="AZ12" s="51"/>
      <c r="BA12" s="71"/>
      <c r="BB12" s="51"/>
      <c r="BC12" s="71"/>
      <c r="BD12" s="71"/>
      <c r="BE12" s="71"/>
      <c r="BF12" s="71"/>
      <c r="BG12" s="71"/>
      <c r="BH12" s="71"/>
      <c r="BI12" s="71"/>
      <c r="BJ12" s="71"/>
      <c r="BK12" s="51"/>
      <c r="BL12" s="51"/>
      <c r="BM12" s="51"/>
      <c r="BN12" s="51"/>
      <c r="BO12" s="51"/>
      <c r="BP12" s="51"/>
      <c r="BQ12" s="51"/>
      <c r="BR12" s="81"/>
      <c r="BS12" s="51"/>
      <c r="BT12" s="51"/>
      <c r="BX12" s="74"/>
      <c r="BY12" s="74"/>
      <c r="BZ12" s="74"/>
      <c r="CA12" s="74"/>
      <c r="CB12" s="74"/>
      <c r="CC12" s="74"/>
    </row>
    <row r="13" spans="1:81" s="9" customFormat="1">
      <c r="O13" s="23"/>
      <c r="Q13" s="74"/>
      <c r="R13" s="71"/>
      <c r="S13" s="7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81"/>
      <c r="AJ13" s="81"/>
      <c r="AK13" s="81"/>
      <c r="AL13" s="71"/>
      <c r="AM13" s="71"/>
      <c r="AN13" s="71"/>
      <c r="AO13" s="71"/>
      <c r="AP13" s="71"/>
      <c r="AQ13" s="71"/>
      <c r="AR13" s="51"/>
      <c r="AS13" s="51"/>
      <c r="AT13" s="51"/>
      <c r="AU13" s="51"/>
      <c r="AV13" s="51"/>
      <c r="AW13" s="51"/>
      <c r="AX13" s="51"/>
      <c r="AY13" s="51"/>
      <c r="AZ13" s="51"/>
      <c r="BA13" s="71"/>
      <c r="BB13" s="51"/>
      <c r="BC13" s="71"/>
      <c r="BD13" s="71"/>
      <c r="BE13" s="71"/>
      <c r="BF13" s="71"/>
      <c r="BG13" s="71"/>
      <c r="BH13" s="71"/>
      <c r="BI13" s="71"/>
      <c r="BJ13" s="7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X13" s="74"/>
      <c r="BY13" s="74"/>
      <c r="BZ13" s="74"/>
      <c r="CA13" s="74"/>
      <c r="CB13" s="74"/>
      <c r="CC13" s="74"/>
    </row>
    <row r="14" spans="1:81" s="9" customFormat="1">
      <c r="A14" s="9" t="s">
        <v>91</v>
      </c>
      <c r="B14" s="9" t="s">
        <v>153</v>
      </c>
      <c r="C14" s="9" t="s">
        <v>73</v>
      </c>
      <c r="D14" s="9" t="s">
        <v>75</v>
      </c>
      <c r="E14" s="9" t="s">
        <v>74</v>
      </c>
      <c r="F14" s="9" t="s">
        <v>144</v>
      </c>
      <c r="G14" s="9" t="s">
        <v>145</v>
      </c>
      <c r="H14" s="9" t="s">
        <v>237</v>
      </c>
      <c r="I14" s="9" t="s">
        <v>238</v>
      </c>
      <c r="J14" s="9" t="s">
        <v>235</v>
      </c>
      <c r="K14" s="9" t="s">
        <v>236</v>
      </c>
      <c r="L14" s="9" t="s">
        <v>233</v>
      </c>
      <c r="M14" s="9" t="s">
        <v>234</v>
      </c>
      <c r="N14" s="110" t="s">
        <v>387</v>
      </c>
      <c r="O14" s="110"/>
      <c r="P14" s="110" t="s">
        <v>382</v>
      </c>
      <c r="Q14" s="51" t="s">
        <v>203</v>
      </c>
      <c r="R14" s="51" t="s">
        <v>204</v>
      </c>
      <c r="S14" s="51" t="s">
        <v>205</v>
      </c>
      <c r="T14" s="51" t="s">
        <v>92</v>
      </c>
      <c r="U14" s="51" t="s">
        <v>93</v>
      </c>
      <c r="V14" s="51" t="s">
        <v>94</v>
      </c>
      <c r="W14" s="51" t="s">
        <v>95</v>
      </c>
      <c r="X14" s="51" t="s">
        <v>96</v>
      </c>
      <c r="Y14" s="51" t="s">
        <v>97</v>
      </c>
      <c r="Z14" s="51" t="s">
        <v>98</v>
      </c>
      <c r="AA14" s="51" t="s">
        <v>99</v>
      </c>
      <c r="AB14" s="51" t="s">
        <v>100</v>
      </c>
      <c r="AC14" s="51" t="s">
        <v>101</v>
      </c>
      <c r="AD14" s="51" t="s">
        <v>102</v>
      </c>
      <c r="AE14" s="51" t="s">
        <v>103</v>
      </c>
      <c r="AF14" s="51" t="s">
        <v>104</v>
      </c>
      <c r="AG14" s="51" t="s">
        <v>105</v>
      </c>
      <c r="AH14" s="51" t="s">
        <v>106</v>
      </c>
      <c r="AI14" s="81" t="s">
        <v>107</v>
      </c>
      <c r="AJ14" s="81" t="s">
        <v>108</v>
      </c>
      <c r="AK14" s="81" t="s">
        <v>109</v>
      </c>
      <c r="AL14" s="51" t="s">
        <v>162</v>
      </c>
      <c r="AM14" s="51" t="s">
        <v>163</v>
      </c>
      <c r="AN14" s="51" t="s">
        <v>164</v>
      </c>
      <c r="AO14" s="51" t="s">
        <v>197</v>
      </c>
      <c r="AP14" s="51" t="s">
        <v>198</v>
      </c>
      <c r="AQ14" s="51" t="s">
        <v>199</v>
      </c>
      <c r="AR14" s="51" t="s">
        <v>146</v>
      </c>
      <c r="AS14" s="51" t="s">
        <v>147</v>
      </c>
      <c r="AT14" s="51" t="s">
        <v>148</v>
      </c>
      <c r="AU14" s="51" t="s">
        <v>149</v>
      </c>
      <c r="AV14" s="51" t="s">
        <v>156</v>
      </c>
      <c r="AW14" s="51" t="s">
        <v>150</v>
      </c>
      <c r="AX14" s="51" t="s">
        <v>157</v>
      </c>
      <c r="AY14" s="51" t="s">
        <v>151</v>
      </c>
      <c r="AZ14" s="51" t="s">
        <v>158</v>
      </c>
      <c r="BA14" s="51" t="s">
        <v>161</v>
      </c>
      <c r="BB14" s="51" t="s">
        <v>160</v>
      </c>
      <c r="BC14" s="51" t="s">
        <v>176</v>
      </c>
      <c r="BD14" s="51" t="s">
        <v>177</v>
      </c>
      <c r="BE14" s="51" t="s">
        <v>169</v>
      </c>
      <c r="BF14" s="51" t="s">
        <v>170</v>
      </c>
      <c r="BG14" s="51" t="s">
        <v>171</v>
      </c>
      <c r="BH14" s="71" t="s">
        <v>110</v>
      </c>
      <c r="BI14" s="71" t="s">
        <v>111</v>
      </c>
      <c r="BJ14" s="71" t="s">
        <v>112</v>
      </c>
      <c r="BK14" s="51" t="s">
        <v>113</v>
      </c>
      <c r="BL14" s="51" t="s">
        <v>114</v>
      </c>
      <c r="BM14" s="51" t="s">
        <v>115</v>
      </c>
      <c r="BN14" s="51" t="s">
        <v>116</v>
      </c>
      <c r="BO14" s="51" t="s">
        <v>117</v>
      </c>
      <c r="BP14" s="51" t="s">
        <v>118</v>
      </c>
      <c r="BQ14" s="51" t="s">
        <v>119</v>
      </c>
      <c r="BR14" s="51" t="s">
        <v>120</v>
      </c>
      <c r="BS14" s="51" t="s">
        <v>121</v>
      </c>
      <c r="BT14" s="51"/>
      <c r="BU14" s="9" t="s">
        <v>213</v>
      </c>
      <c r="BV14" s="9" t="s">
        <v>214</v>
      </c>
      <c r="BW14" s="9" t="s">
        <v>215</v>
      </c>
      <c r="BX14" s="51" t="s">
        <v>219</v>
      </c>
      <c r="BY14" s="51" t="s">
        <v>220</v>
      </c>
      <c r="BZ14" s="51" t="s">
        <v>221</v>
      </c>
      <c r="CA14" s="51" t="s">
        <v>222</v>
      </c>
      <c r="CB14" s="51" t="s">
        <v>223</v>
      </c>
      <c r="CC14" s="51" t="s">
        <v>224</v>
      </c>
    </row>
    <row r="15" spans="1:81" s="9" customFormat="1">
      <c r="A15" s="9" t="s">
        <v>126</v>
      </c>
      <c r="B15" s="9" t="s">
        <v>55</v>
      </c>
      <c r="C15" s="28" t="s">
        <v>17</v>
      </c>
      <c r="D15" s="9" t="s">
        <v>28</v>
      </c>
      <c r="E15" s="9" t="s">
        <v>78</v>
      </c>
      <c r="F15" s="9">
        <v>1185</v>
      </c>
      <c r="G15" s="52" t="s">
        <v>12</v>
      </c>
      <c r="H15" s="9">
        <v>916</v>
      </c>
      <c r="I15" s="9">
        <v>109</v>
      </c>
      <c r="J15" s="9">
        <v>945</v>
      </c>
      <c r="K15" s="9">
        <v>115</v>
      </c>
      <c r="L15" s="9">
        <v>1034</v>
      </c>
      <c r="M15" s="9">
        <v>118</v>
      </c>
      <c r="N15" s="23">
        <f>VLOOKUP($B15,Extract_R__20_10_25!$B$2:$H$75,4,FALSE)</f>
        <v>998</v>
      </c>
      <c r="O15" s="23"/>
      <c r="P15" s="23">
        <f>VLOOKUP($B15,Extract_R__20_10_25!$B$2:$H$75,6,FALSE)</f>
        <v>107</v>
      </c>
      <c r="Q15" s="81">
        <f>VLOOKUP(B15,'[4]Sheet 1'!$A$2:$G$27,3,FALSE)</f>
        <v>97.3</v>
      </c>
      <c r="R15" s="81">
        <f>VLOOKUP(B15,'[4]Sheet 1'!$A$2:$G$27,4,FALSE)</f>
        <v>115.7</v>
      </c>
      <c r="S15" s="81">
        <f>VLOOKUP(B15,'[4]Sheet 1'!$A$2:$G$27,5,FALSE)</f>
        <v>117.7</v>
      </c>
      <c r="T15" s="81">
        <f>VLOOKUP(B15,'[5]Sheet 1'!$A$2:$H$80,3,FALSE)</f>
        <v>57.3</v>
      </c>
      <c r="U15" s="81">
        <f>VLOOKUP(B15,'[5]Sheet 1'!$A$2:$H$80,4,FALSE)</f>
        <v>61</v>
      </c>
      <c r="V15" s="81">
        <f>VLOOKUP(B15,'[5]Sheet 1'!$A$2:$H$80,5,FALSE)</f>
        <v>58.7</v>
      </c>
      <c r="W15" s="81">
        <f>VLOOKUP(B15,'[6]Sheet 1'!$A$2:$H$79,3,FALSE)</f>
        <v>6.8</v>
      </c>
      <c r="X15" s="81">
        <f>VLOOKUP(B15,'[6]Sheet 1'!$A$2:$H$79,4,FALSE)</f>
        <v>6</v>
      </c>
      <c r="Y15" s="81">
        <f>VLOOKUP(B15,'[6]Sheet 1'!$A$2:$H$79,5,FALSE)</f>
        <v>7</v>
      </c>
      <c r="Z15" s="81">
        <f>VLOOKUP(B15,'[7]Sheet 1'!$A$2:$G$83,3,FALSE)</f>
        <v>89.5</v>
      </c>
      <c r="AA15" s="81">
        <f>VLOOKUP(B15,'[7]Sheet 1'!$A$2:$G$83,4,FALSE)</f>
        <v>106.8</v>
      </c>
      <c r="AB15" s="81">
        <f>VLOOKUP(B15,'[7]Sheet 1'!$A$2:$G$83,5,FALSE)</f>
        <v>108.2</v>
      </c>
      <c r="AC15" s="81">
        <f>VLOOKUP(B15,'[8]Sheet 1'!$A$2:$G$77,3,FALSE)</f>
        <v>18.600000000000001</v>
      </c>
      <c r="AD15" s="81">
        <f>VLOOKUP(B15,'[8]Sheet 1'!$A$2:$G$77,4,FALSE)</f>
        <v>18</v>
      </c>
      <c r="AE15" s="81">
        <f>VLOOKUP(B15,'[8]Sheet 1'!$A$2:$G$77,5,FALSE)</f>
        <v>19</v>
      </c>
      <c r="AF15" s="93">
        <f>VLOOKUP(B15,'[9]Sheet 1'!$A$2:$G$80,3,FALSE)</f>
        <v>1.81</v>
      </c>
      <c r="AG15" s="93">
        <f>VLOOKUP(B15,'[9]Sheet 1'!$A$2:$G$80,4,FALSE)</f>
        <v>1.99</v>
      </c>
      <c r="AH15" s="93">
        <f>VLOOKUP(B15,'[9]Sheet 1'!$A$2:$G$80,5,FALSE)</f>
        <v>2.06</v>
      </c>
      <c r="AI15" s="81">
        <f>VLOOKUP(B15,'[10]Sheet 1'!$A$2:$G$81,3,FALSE)</f>
        <v>18.3</v>
      </c>
      <c r="AJ15" s="81">
        <f>VLOOKUP(B15,'[10]Sheet 1'!$A$2:$G$81,4,FALSE)</f>
        <v>26.2</v>
      </c>
      <c r="AK15" s="81">
        <f>VLOOKUP(B15,'[10]Sheet 1'!$A$2:$G$81,5,FALSE)</f>
        <v>26.6</v>
      </c>
      <c r="AL15" s="81">
        <f>VLOOKUP(B15,'[12]Sheet 1'!$A$2:$G$16,2,FALSE)</f>
        <v>84.3</v>
      </c>
      <c r="AM15" s="81">
        <f>VLOOKUP(B15,'[12]Sheet 1'!$A$2:$G$16,3,FALSE)</f>
        <v>83.4</v>
      </c>
      <c r="AN15" s="81">
        <f>VLOOKUP(B15,'[12]Sheet 1'!$A$2:$G$16,4,FALSE)</f>
        <v>81.900000000000006</v>
      </c>
      <c r="AO15" s="81">
        <f>VLOOKUP(B15,'[13]Sheet 1'!$A$2:$G$16,2,FALSE)</f>
        <v>4</v>
      </c>
      <c r="AP15" s="81">
        <f>VLOOKUP(B15,'[13]Sheet 1'!$A$2:$G$16,3,FALSE)</f>
        <v>2.7</v>
      </c>
      <c r="AQ15" s="81">
        <f>VLOOKUP(B15,'[13]Sheet 1'!$A$2:$G$16,4,FALSE)</f>
        <v>2.8</v>
      </c>
      <c r="AR15" s="81">
        <f>VLOOKUP(B15,'[16]Sheet 1'!$A$2:$G$16,2,FALSE)</f>
        <v>0.8</v>
      </c>
      <c r="AS15" s="81">
        <f>VLOOKUP(B15,'[16]Sheet 1'!$A$2:$G$16,3,FALSE)</f>
        <v>3.9</v>
      </c>
      <c r="AT15" s="81">
        <f>VLOOKUP(B15,'[16]Sheet 1'!$A$2:$G$16,4,FALSE)</f>
        <v>4.3</v>
      </c>
      <c r="AU15" s="51" t="s">
        <v>232</v>
      </c>
      <c r="AV15" s="51" t="s">
        <v>232</v>
      </c>
      <c r="AW15" s="51" t="s">
        <v>232</v>
      </c>
      <c r="AX15" s="51" t="s">
        <v>232</v>
      </c>
      <c r="AY15" s="51" t="s">
        <v>232</v>
      </c>
      <c r="AZ15" s="51" t="s">
        <v>232</v>
      </c>
      <c r="BA15" s="81">
        <v>76.2</v>
      </c>
      <c r="BB15" s="51" t="s">
        <v>232</v>
      </c>
      <c r="BC15" s="81">
        <v>77</v>
      </c>
      <c r="BD15" s="81">
        <v>75.5</v>
      </c>
      <c r="BE15" s="81">
        <v>58.695652173913047</v>
      </c>
      <c r="BF15" s="81">
        <v>70.833333333333343</v>
      </c>
      <c r="BG15" s="81">
        <v>76.08695652173914</v>
      </c>
      <c r="BH15" s="75"/>
      <c r="BI15" s="75"/>
      <c r="BJ15" s="76"/>
      <c r="BK15" s="81">
        <f>VLOOKUP(B15,'[1]Sheet 1'!$A$2:$H$82,3,FALSE)</f>
        <v>92.7</v>
      </c>
      <c r="BL15" s="81">
        <f>VLOOKUP(B15,'[1]Sheet 1'!$A$2:$H$82,4,FALSE)</f>
        <v>87.6</v>
      </c>
      <c r="BM15" s="81">
        <f>VLOOKUP(B15,'[1]Sheet 1'!$A$2:$H$82,5,FALSE)</f>
        <v>81.3</v>
      </c>
      <c r="BN15" s="81">
        <f>VLOOKUP(B15,'[2]Sheet 1'!$A$2:$H$82,3,FALSE)</f>
        <v>9.4</v>
      </c>
      <c r="BO15" s="81">
        <f>VLOOKUP(B15,'[2]Sheet 1'!$A$2:$H$82,4,FALSE)</f>
        <v>6.3</v>
      </c>
      <c r="BP15" s="81">
        <f>VLOOKUP(B15,'[2]Sheet 1'!$A$2:$H$82,5,FALSE)</f>
        <v>6.9</v>
      </c>
      <c r="BQ15" s="81">
        <f>VLOOKUP(B15,'[3]Sheet 1'!$A$2:$H$82,3,FALSE)</f>
        <v>48.8</v>
      </c>
      <c r="BR15" s="81">
        <f>VLOOKUP(B15,'[3]Sheet 1'!$A$2:$H$82,4,FALSE)</f>
        <v>45.9</v>
      </c>
      <c r="BS15" s="81">
        <f>VLOOKUP(B15,'[3]Sheet 1'!$A$2:$H$82,5,FALSE)</f>
        <v>46.5</v>
      </c>
      <c r="BT15" s="81" t="s">
        <v>55</v>
      </c>
      <c r="BU15" s="81" t="s">
        <v>232</v>
      </c>
      <c r="BV15" s="81" t="s">
        <v>232</v>
      </c>
      <c r="BW15" s="81" t="s">
        <v>232</v>
      </c>
      <c r="BX15" s="81">
        <f>VLOOKUP(B15,'[18]Sheet 1'!$A$2:$G$16,3,FALSE)</f>
        <v>83.8</v>
      </c>
      <c r="BY15" s="81">
        <f>VLOOKUP(B15,'[18]Sheet 1'!$A$2:$G$16,4,FALSE)</f>
        <v>83.5</v>
      </c>
      <c r="BZ15" s="81">
        <f>VLOOKUP(B15,'[18]Sheet 1'!$A$2:$G$16,5,FALSE)</f>
        <v>82.6</v>
      </c>
      <c r="CA15" s="81">
        <f>VLOOKUP(B15,'[18]Sheet 1'!$A$17:$G$31,3,FALSE)</f>
        <v>87.4</v>
      </c>
      <c r="CB15" s="81">
        <f>VLOOKUP(B15,'[18]Sheet 1'!$A$17:$G$31,4,FALSE)</f>
        <v>89.2</v>
      </c>
      <c r="CC15" s="81">
        <f>VLOOKUP(B15,'[18]Sheet 1'!$A$17:$G$31,5,FALSE)</f>
        <v>89.7</v>
      </c>
    </row>
    <row r="16" spans="1:81" s="9" customFormat="1">
      <c r="A16" s="9" t="s">
        <v>128</v>
      </c>
      <c r="B16" s="9" t="s">
        <v>56</v>
      </c>
      <c r="C16" s="9" t="s">
        <v>72</v>
      </c>
      <c r="D16" s="9" t="s">
        <v>28</v>
      </c>
      <c r="E16" s="9" t="s">
        <v>80</v>
      </c>
      <c r="F16" s="9">
        <v>459</v>
      </c>
      <c r="G16" s="52" t="s">
        <v>12</v>
      </c>
      <c r="H16" s="9">
        <v>352</v>
      </c>
      <c r="I16" s="9">
        <v>94</v>
      </c>
      <c r="J16" s="9">
        <v>352</v>
      </c>
      <c r="K16" s="9">
        <v>85</v>
      </c>
      <c r="L16" s="9">
        <v>341</v>
      </c>
      <c r="M16" s="9">
        <v>81</v>
      </c>
      <c r="N16" s="23">
        <f>VLOOKUP($B16,Extract_R__20_10_25!$B$2:$H$75,4,FALSE)</f>
        <v>336</v>
      </c>
      <c r="O16" s="23"/>
      <c r="P16" s="23">
        <f>VLOOKUP($B16,Extract_R__20_10_25!$B$2:$H$75,6,FALSE)</f>
        <v>73</v>
      </c>
      <c r="Q16" s="81">
        <f>VLOOKUP(B16,'[4]Sheet 1'!$A$2:$G$27,3,FALSE)</f>
        <v>98.4</v>
      </c>
      <c r="R16" s="81">
        <f>VLOOKUP(B16,'[4]Sheet 1'!$A$2:$G$27,4,FALSE)</f>
        <v>119.3</v>
      </c>
      <c r="S16" s="81">
        <f>VLOOKUP(B16,'[4]Sheet 1'!$A$2:$G$27,5,FALSE)</f>
        <v>117.7</v>
      </c>
      <c r="T16" s="81">
        <f>VLOOKUP(B16,'[5]Sheet 1'!$A$2:$H$80,3,FALSE)</f>
        <v>45.5</v>
      </c>
      <c r="U16" s="81">
        <f>VLOOKUP(B16,'[5]Sheet 1'!$A$2:$H$80,4,FALSE)</f>
        <v>56.3</v>
      </c>
      <c r="V16" s="81">
        <f>VLOOKUP(B16,'[5]Sheet 1'!$A$2:$H$80,5,FALSE)</f>
        <v>58.7</v>
      </c>
      <c r="W16" s="81">
        <f>VLOOKUP(B16,'[6]Sheet 1'!$A$2:$H$79,3,FALSE)</f>
        <v>7.9</v>
      </c>
      <c r="X16" s="81">
        <f>VLOOKUP(B16,'[6]Sheet 1'!$A$2:$H$79,4,FALSE)</f>
        <v>8</v>
      </c>
      <c r="Y16" s="81">
        <f>VLOOKUP(B16,'[6]Sheet 1'!$A$2:$H$79,5,FALSE)</f>
        <v>7</v>
      </c>
      <c r="Z16" s="81">
        <f>VLOOKUP(B16,'[7]Sheet 1'!$A$2:$G$83,3,FALSE)</f>
        <v>90.6</v>
      </c>
      <c r="AA16" s="81">
        <f>VLOOKUP(B16,'[7]Sheet 1'!$A$2:$G$83,4,FALSE)</f>
        <v>85.9</v>
      </c>
      <c r="AB16" s="81">
        <f>VLOOKUP(B16,'[7]Sheet 1'!$A$2:$G$83,5,FALSE)</f>
        <v>83</v>
      </c>
      <c r="AC16" s="81">
        <f>VLOOKUP(B16,'[8]Sheet 1'!$A$2:$G$77,3,FALSE)</f>
        <v>17.600000000000001</v>
      </c>
      <c r="AD16" s="81">
        <f>VLOOKUP(B16,'[8]Sheet 1'!$A$2:$G$77,4,FALSE)</f>
        <v>20.2</v>
      </c>
      <c r="AE16" s="81">
        <f>VLOOKUP(B16,'[8]Sheet 1'!$A$2:$G$77,5,FALSE)</f>
        <v>19</v>
      </c>
      <c r="AF16" s="93">
        <f>VLOOKUP(B16,'[9]Sheet 1'!$A$2:$G$80,3,FALSE)</f>
        <v>1.83</v>
      </c>
      <c r="AG16" s="93">
        <f>VLOOKUP(B16,'[9]Sheet 1'!$A$2:$G$80,4,FALSE)</f>
        <v>2.15</v>
      </c>
      <c r="AH16" s="93">
        <f>VLOOKUP(B16,'[9]Sheet 1'!$A$2:$G$80,5,FALSE)</f>
        <v>2.06</v>
      </c>
      <c r="AI16" s="81">
        <f>VLOOKUP(B16,'[10]Sheet 1'!$A$2:$G$81,3,FALSE)</f>
        <v>22.7</v>
      </c>
      <c r="AJ16" s="81">
        <f>VLOOKUP(B16,'[10]Sheet 1'!$A$2:$G$81,4,FALSE)</f>
        <v>21.5</v>
      </c>
      <c r="AK16" s="81">
        <f>VLOOKUP(B16,'[10]Sheet 1'!$A$2:$G$81,5,FALSE)</f>
        <v>21.5</v>
      </c>
      <c r="AL16" s="81">
        <f>VLOOKUP(B16,'[12]Sheet 1'!$A$2:$G$16,2,FALSE)</f>
        <v>76.400000000000006</v>
      </c>
      <c r="AM16" s="81">
        <f>VLOOKUP(B16,'[12]Sheet 1'!$A$2:$G$16,3,FALSE)</f>
        <v>79.900000000000006</v>
      </c>
      <c r="AN16" s="81">
        <f>VLOOKUP(B16,'[12]Sheet 1'!$A$2:$G$16,4,FALSE)</f>
        <v>81.900000000000006</v>
      </c>
      <c r="AO16" s="81">
        <f>VLOOKUP(B16,'[13]Sheet 1'!$A$2:$G$16,2,FALSE)</f>
        <v>1.6</v>
      </c>
      <c r="AP16" s="81">
        <f>VLOOKUP(B16,'[13]Sheet 1'!$A$2:$G$16,3,FALSE)</f>
        <v>3</v>
      </c>
      <c r="AQ16" s="81">
        <f>VLOOKUP(B16,'[13]Sheet 1'!$A$2:$G$16,4,FALSE)</f>
        <v>2.8</v>
      </c>
      <c r="AR16" s="81">
        <f>VLOOKUP(B16,'[16]Sheet 1'!$A$2:$G$16,2,FALSE)</f>
        <v>3.3</v>
      </c>
      <c r="AS16" s="81">
        <f>VLOOKUP(B16,'[16]Sheet 1'!$A$2:$G$16,3,FALSE)</f>
        <v>4.9000000000000004</v>
      </c>
      <c r="AT16" s="81">
        <f>VLOOKUP(B16,'[16]Sheet 1'!$A$2:$G$16,4,FALSE)</f>
        <v>4.3</v>
      </c>
      <c r="AU16" s="51" t="s">
        <v>232</v>
      </c>
      <c r="AV16" s="51" t="s">
        <v>232</v>
      </c>
      <c r="AW16" s="51" t="s">
        <v>232</v>
      </c>
      <c r="AX16" s="51" t="s">
        <v>232</v>
      </c>
      <c r="AY16" s="51" t="s">
        <v>232</v>
      </c>
      <c r="AZ16" s="51" t="s">
        <v>232</v>
      </c>
      <c r="BA16" s="81">
        <v>75</v>
      </c>
      <c r="BB16" s="51" t="s">
        <v>232</v>
      </c>
      <c r="BC16" s="81">
        <v>73.599999999999994</v>
      </c>
      <c r="BD16" s="81">
        <v>75.5</v>
      </c>
      <c r="BE16" s="81">
        <v>85</v>
      </c>
      <c r="BF16" s="81">
        <v>79.464285714285708</v>
      </c>
      <c r="BG16" s="81">
        <v>76.08695652173914</v>
      </c>
      <c r="BH16" s="77"/>
      <c r="BI16" s="77"/>
      <c r="BJ16" s="76"/>
      <c r="BK16" s="81">
        <f>VLOOKUP(B16,'[1]Sheet 1'!$A$2:$H$82,3,FALSE)</f>
        <v>66</v>
      </c>
      <c r="BL16" s="81">
        <f>VLOOKUP(B16,'[1]Sheet 1'!$A$2:$H$82,4,FALSE)</f>
        <v>69.8</v>
      </c>
      <c r="BM16" s="81">
        <f>VLOOKUP(B16,'[1]Sheet 1'!$A$2:$H$82,5,FALSE)</f>
        <v>81.3</v>
      </c>
      <c r="BN16" s="81">
        <f>VLOOKUP(B16,'[2]Sheet 1'!$A$2:$H$82,3,FALSE)</f>
        <v>7</v>
      </c>
      <c r="BO16" s="81">
        <f>VLOOKUP(B16,'[2]Sheet 1'!$A$2:$H$82,4,FALSE)</f>
        <v>8</v>
      </c>
      <c r="BP16" s="81">
        <f>VLOOKUP(B16,'[2]Sheet 1'!$A$2:$H$82,5,FALSE)</f>
        <v>6.9</v>
      </c>
      <c r="BQ16" s="81">
        <f>VLOOKUP(B16,'[3]Sheet 1'!$A$2:$H$82,3,FALSE)</f>
        <v>47.5</v>
      </c>
      <c r="BR16" s="81">
        <f>VLOOKUP(B16,'[3]Sheet 1'!$A$2:$H$82,4,FALSE)</f>
        <v>47.6</v>
      </c>
      <c r="BS16" s="81">
        <f>VLOOKUP(B16,'[3]Sheet 1'!$A$2:$H$82,5,FALSE)</f>
        <v>46.5</v>
      </c>
      <c r="BT16" s="81" t="s">
        <v>56</v>
      </c>
      <c r="BU16" s="81" t="s">
        <v>232</v>
      </c>
      <c r="BV16" s="81" t="s">
        <v>232</v>
      </c>
      <c r="BW16" s="81" t="s">
        <v>232</v>
      </c>
      <c r="BX16" s="81">
        <f>VLOOKUP(B16,'[18]Sheet 1'!$A$2:$G$16,3,FALSE)</f>
        <v>73.3</v>
      </c>
      <c r="BY16" s="81">
        <f>VLOOKUP(B16,'[18]Sheet 1'!$A$2:$G$16,4,FALSE)</f>
        <v>81.3</v>
      </c>
      <c r="BZ16" s="81">
        <f>VLOOKUP(B16,'[18]Sheet 1'!$A$2:$G$16,5,FALSE)</f>
        <v>82.6</v>
      </c>
      <c r="CA16" s="81">
        <f>VLOOKUP(B16,'[18]Sheet 1'!$A$17:$G$31,3,FALSE)</f>
        <v>89</v>
      </c>
      <c r="CB16" s="81">
        <f>VLOOKUP(B16,'[18]Sheet 1'!$A$17:$G$31,4,FALSE)</f>
        <v>90.4</v>
      </c>
      <c r="CC16" s="81">
        <f>VLOOKUP(B16,'[18]Sheet 1'!$A$17:$G$31,5,FALSE)</f>
        <v>89.7</v>
      </c>
    </row>
    <row r="17" spans="1:81" s="9" customFormat="1">
      <c r="A17" s="9" t="s">
        <v>129</v>
      </c>
      <c r="B17" s="9" t="s">
        <v>53</v>
      </c>
      <c r="C17" s="9" t="s">
        <v>72</v>
      </c>
      <c r="D17" s="9" t="s">
        <v>84</v>
      </c>
      <c r="E17" s="9" t="s">
        <v>80</v>
      </c>
      <c r="F17" s="9">
        <v>637</v>
      </c>
      <c r="G17" s="52" t="s">
        <v>12</v>
      </c>
      <c r="H17" s="9">
        <v>446</v>
      </c>
      <c r="I17" s="9">
        <v>25</v>
      </c>
      <c r="J17" s="9">
        <v>451</v>
      </c>
      <c r="K17" s="9">
        <v>21</v>
      </c>
      <c r="L17" s="9">
        <v>433</v>
      </c>
      <c r="M17" s="9">
        <v>19</v>
      </c>
      <c r="N17" s="23">
        <f>VLOOKUP($B17,Extract_R__20_10_25!$B$2:$H$75,4,FALSE)</f>
        <v>425</v>
      </c>
      <c r="O17" s="23"/>
      <c r="P17" s="23">
        <f>VLOOKUP($B17,Extract_R__20_10_25!$B$2:$H$75,6,FALSE)</f>
        <v>17</v>
      </c>
      <c r="Q17" s="81">
        <f>VLOOKUP(B17,'[4]Sheet 1'!$A$2:$G$27,3,FALSE)</f>
        <v>99.1</v>
      </c>
      <c r="R17" s="81">
        <f>VLOOKUP(B17,'[4]Sheet 1'!$A$2:$G$27,4,FALSE)</f>
        <v>119.3</v>
      </c>
      <c r="S17" s="81">
        <f>VLOOKUP(B17,'[4]Sheet 1'!$A$2:$G$27,5,FALSE)</f>
        <v>117.7</v>
      </c>
      <c r="T17" s="81">
        <f>VLOOKUP(B17,'[5]Sheet 1'!$A$2:$H$80,3,FALSE)</f>
        <v>60.6</v>
      </c>
      <c r="U17" s="81">
        <f>VLOOKUP(B17,'[5]Sheet 1'!$A$2:$H$80,4,FALSE)</f>
        <v>56.3</v>
      </c>
      <c r="V17" s="81">
        <f>VLOOKUP(B17,'[5]Sheet 1'!$A$2:$H$80,5,FALSE)</f>
        <v>58.7</v>
      </c>
      <c r="W17" s="81">
        <f>VLOOKUP(B17,'[6]Sheet 1'!$A$2:$H$79,3,FALSE)</f>
        <v>7.6</v>
      </c>
      <c r="X17" s="81">
        <f>VLOOKUP(B17,'[6]Sheet 1'!$A$2:$H$79,4,FALSE)</f>
        <v>8</v>
      </c>
      <c r="Y17" s="81">
        <f>VLOOKUP(B17,'[6]Sheet 1'!$A$2:$H$79,5,FALSE)</f>
        <v>7</v>
      </c>
      <c r="Z17" s="81">
        <f>VLOOKUP(B17,'[7]Sheet 1'!$A$2:$G$83,3,FALSE)</f>
        <v>86.1</v>
      </c>
      <c r="AA17" s="81">
        <f>VLOOKUP(B17,'[7]Sheet 1'!$A$2:$G$83,4,FALSE)</f>
        <v>85.9</v>
      </c>
      <c r="AB17" s="81">
        <f>VLOOKUP(B17,'[7]Sheet 1'!$A$2:$G$83,5,FALSE)</f>
        <v>83</v>
      </c>
      <c r="AC17" s="81">
        <f>VLOOKUP(B17,'[8]Sheet 1'!$A$2:$G$77,3,FALSE)</f>
        <v>18.100000000000001</v>
      </c>
      <c r="AD17" s="81">
        <f>VLOOKUP(B17,'[8]Sheet 1'!$A$2:$G$77,4,FALSE)</f>
        <v>20.2</v>
      </c>
      <c r="AE17" s="81">
        <f>VLOOKUP(B17,'[8]Sheet 1'!$A$2:$G$77,5,FALSE)</f>
        <v>19</v>
      </c>
      <c r="AF17" s="93">
        <f>VLOOKUP(B17,'[9]Sheet 1'!$A$2:$G$80,3,FALSE)</f>
        <v>2.4300000000000002</v>
      </c>
      <c r="AG17" s="93">
        <f>VLOOKUP(B17,'[9]Sheet 1'!$A$2:$G$80,4,FALSE)</f>
        <v>2.15</v>
      </c>
      <c r="AH17" s="93">
        <f>VLOOKUP(B17,'[9]Sheet 1'!$A$2:$G$80,5,FALSE)</f>
        <v>2.06</v>
      </c>
      <c r="AI17" s="81">
        <f>VLOOKUP(B17,'[10]Sheet 1'!$A$2:$G$81,3,FALSE)</f>
        <v>19.7</v>
      </c>
      <c r="AJ17" s="81">
        <f>VLOOKUP(B17,'[10]Sheet 1'!$A$2:$G$81,4,FALSE)</f>
        <v>21.5</v>
      </c>
      <c r="AK17" s="81">
        <f>VLOOKUP(B17,'[10]Sheet 1'!$A$2:$G$81,5,FALSE)</f>
        <v>21.5</v>
      </c>
      <c r="AL17" s="81">
        <f>VLOOKUP(B17,'[12]Sheet 1'!$A$2:$G$16,2,FALSE)</f>
        <v>66.7</v>
      </c>
      <c r="AM17" s="81">
        <f>VLOOKUP(B17,'[12]Sheet 1'!$A$2:$G$16,3,FALSE)</f>
        <v>79.900000000000006</v>
      </c>
      <c r="AN17" s="81">
        <f>VLOOKUP(B17,'[12]Sheet 1'!$A$2:$G$16,4,FALSE)</f>
        <v>81.900000000000006</v>
      </c>
      <c r="AO17" s="81">
        <f>VLOOKUP(B17,'[13]Sheet 1'!$A$2:$G$16,2,FALSE)</f>
        <v>7.8</v>
      </c>
      <c r="AP17" s="81">
        <f>VLOOKUP(B17,'[13]Sheet 1'!$A$2:$G$16,3,FALSE)</f>
        <v>3</v>
      </c>
      <c r="AQ17" s="81">
        <f>VLOOKUP(B17,'[13]Sheet 1'!$A$2:$G$16,4,FALSE)</f>
        <v>2.8</v>
      </c>
      <c r="AR17" s="81">
        <f>VLOOKUP(B17,'[16]Sheet 1'!$A$2:$G$16,2,FALSE)</f>
        <v>7.8</v>
      </c>
      <c r="AS17" s="81">
        <f>VLOOKUP(B17,'[16]Sheet 1'!$A$2:$G$16,3,FALSE)</f>
        <v>4.9000000000000004</v>
      </c>
      <c r="AT17" s="81">
        <f>VLOOKUP(B17,'[16]Sheet 1'!$A$2:$G$16,4,FALSE)</f>
        <v>4.3</v>
      </c>
      <c r="AU17" s="51" t="s">
        <v>232</v>
      </c>
      <c r="AV17" s="51" t="s">
        <v>232</v>
      </c>
      <c r="AW17" s="51" t="s">
        <v>232</v>
      </c>
      <c r="AX17" s="51" t="s">
        <v>232</v>
      </c>
      <c r="AY17" s="51" t="s">
        <v>232</v>
      </c>
      <c r="AZ17" s="51" t="s">
        <v>232</v>
      </c>
      <c r="BA17" s="81">
        <v>69.2</v>
      </c>
      <c r="BB17" s="51" t="s">
        <v>232</v>
      </c>
      <c r="BC17" s="81">
        <v>73.599999999999994</v>
      </c>
      <c r="BD17" s="81">
        <v>75.5</v>
      </c>
      <c r="BE17" s="81">
        <v>66.666666666666657</v>
      </c>
      <c r="BF17" s="81">
        <v>79.464285714285708</v>
      </c>
      <c r="BG17" s="81">
        <v>76.08695652173914</v>
      </c>
      <c r="BH17" s="77"/>
      <c r="BI17" s="77"/>
      <c r="BJ17" s="76"/>
      <c r="BK17" s="81">
        <f>VLOOKUP(B17,'[1]Sheet 1'!$A$2:$H$82,3,FALSE)</f>
        <v>66.7</v>
      </c>
      <c r="BL17" s="81">
        <f>VLOOKUP(B17,'[1]Sheet 1'!$A$2:$H$82,4,FALSE)</f>
        <v>69.8</v>
      </c>
      <c r="BM17" s="81">
        <f>VLOOKUP(B17,'[1]Sheet 1'!$A$2:$H$82,5,FALSE)</f>
        <v>81.3</v>
      </c>
      <c r="BN17" s="81">
        <f>VLOOKUP(B17,'[2]Sheet 1'!$A$2:$H$82,3,FALSE)</f>
        <v>9</v>
      </c>
      <c r="BO17" s="81">
        <f>VLOOKUP(B17,'[2]Sheet 1'!$A$2:$H$82,4,FALSE)</f>
        <v>8</v>
      </c>
      <c r="BP17" s="81">
        <f>VLOOKUP(B17,'[2]Sheet 1'!$A$2:$H$82,5,FALSE)</f>
        <v>6.9</v>
      </c>
      <c r="BQ17" s="81">
        <f>VLOOKUP(B17,'[3]Sheet 1'!$A$2:$H$82,3,FALSE)</f>
        <v>48.2</v>
      </c>
      <c r="BR17" s="81">
        <f>VLOOKUP(B17,'[3]Sheet 1'!$A$2:$H$82,4,FALSE)</f>
        <v>47.6</v>
      </c>
      <c r="BS17" s="81">
        <f>VLOOKUP(B17,'[3]Sheet 1'!$A$2:$H$82,5,FALSE)</f>
        <v>46.5</v>
      </c>
      <c r="BT17" s="81" t="s">
        <v>53</v>
      </c>
      <c r="BU17" s="81" t="s">
        <v>232</v>
      </c>
      <c r="BV17" s="81" t="s">
        <v>232</v>
      </c>
      <c r="BW17" s="81" t="s">
        <v>232</v>
      </c>
      <c r="BX17" s="81">
        <f>VLOOKUP(B17,'[18]Sheet 1'!$A$2:$G$16,3,FALSE)</f>
        <v>80</v>
      </c>
      <c r="BY17" s="81">
        <f>VLOOKUP(B17,'[18]Sheet 1'!$A$2:$G$16,4,FALSE)</f>
        <v>81.3</v>
      </c>
      <c r="BZ17" s="81">
        <f>VLOOKUP(B17,'[18]Sheet 1'!$A$2:$G$16,5,FALSE)</f>
        <v>82.6</v>
      </c>
      <c r="CA17" s="81">
        <f>VLOOKUP(B17,'[18]Sheet 1'!$A$17:$G$31,3,FALSE)</f>
        <v>86.3</v>
      </c>
      <c r="CB17" s="81">
        <f>VLOOKUP(B17,'[18]Sheet 1'!$A$17:$G$31,4,FALSE)</f>
        <v>90.4</v>
      </c>
      <c r="CC17" s="81">
        <f>VLOOKUP(B17,'[18]Sheet 1'!$A$17:$G$31,5,FALSE)</f>
        <v>89.7</v>
      </c>
    </row>
    <row r="18" spans="1:81" s="9" customFormat="1">
      <c r="A18" s="9" t="s">
        <v>130</v>
      </c>
      <c r="B18" s="9" t="s">
        <v>54</v>
      </c>
      <c r="C18" s="9" t="s">
        <v>72</v>
      </c>
      <c r="D18" s="9" t="s">
        <v>84</v>
      </c>
      <c r="E18" s="9" t="s">
        <v>80</v>
      </c>
      <c r="F18" s="9">
        <v>596</v>
      </c>
      <c r="G18" s="52" t="s">
        <v>12</v>
      </c>
      <c r="H18" s="9">
        <v>480</v>
      </c>
      <c r="I18" s="9">
        <v>59</v>
      </c>
      <c r="J18" s="9">
        <v>474</v>
      </c>
      <c r="K18" s="9">
        <v>58</v>
      </c>
      <c r="L18" s="9">
        <v>545</v>
      </c>
      <c r="M18" s="9">
        <v>55</v>
      </c>
      <c r="N18" s="23">
        <f>VLOOKUP($B18,Extract_R__20_10_25!$B$2:$H$75,4,FALSE)</f>
        <v>530</v>
      </c>
      <c r="O18" s="23"/>
      <c r="P18" s="23">
        <f>VLOOKUP($B18,Extract_R__20_10_25!$B$2:$H$75,6,FALSE)</f>
        <v>54</v>
      </c>
      <c r="Q18" s="81">
        <f>VLOOKUP(B18,'[4]Sheet 1'!$A$2:$G$27,3,FALSE)</f>
        <v>101.3</v>
      </c>
      <c r="R18" s="81">
        <f>VLOOKUP(B18,'[4]Sheet 1'!$A$2:$G$27,4,FALSE)</f>
        <v>119.3</v>
      </c>
      <c r="S18" s="81">
        <f>VLOOKUP(B18,'[4]Sheet 1'!$A$2:$G$27,5,FALSE)</f>
        <v>117.7</v>
      </c>
      <c r="T18" s="81">
        <f>VLOOKUP(B18,'[5]Sheet 1'!$A$2:$H$80,3,FALSE)</f>
        <v>57.8</v>
      </c>
      <c r="U18" s="81">
        <f>VLOOKUP(B18,'[5]Sheet 1'!$A$2:$H$80,4,FALSE)</f>
        <v>56.3</v>
      </c>
      <c r="V18" s="81">
        <f>VLOOKUP(B18,'[5]Sheet 1'!$A$2:$H$80,5,FALSE)</f>
        <v>58.7</v>
      </c>
      <c r="W18" s="81">
        <f>VLOOKUP(B18,'[6]Sheet 1'!$A$2:$H$79,3,FALSE)</f>
        <v>10.4</v>
      </c>
      <c r="X18" s="81">
        <f>VLOOKUP(B18,'[6]Sheet 1'!$A$2:$H$79,4,FALSE)</f>
        <v>8</v>
      </c>
      <c r="Y18" s="81">
        <f>VLOOKUP(B18,'[6]Sheet 1'!$A$2:$H$79,5,FALSE)</f>
        <v>7</v>
      </c>
      <c r="Z18" s="81">
        <f>VLOOKUP(B18,'[7]Sheet 1'!$A$2:$G$83,3,FALSE)</f>
        <v>88</v>
      </c>
      <c r="AA18" s="81">
        <f>VLOOKUP(B18,'[7]Sheet 1'!$A$2:$G$83,4,FALSE)</f>
        <v>85.9</v>
      </c>
      <c r="AB18" s="81">
        <f>VLOOKUP(B18,'[7]Sheet 1'!$A$2:$G$83,5,FALSE)</f>
        <v>83</v>
      </c>
      <c r="AC18" s="81">
        <f>VLOOKUP(B18,'[8]Sheet 1'!$A$2:$G$77,3,FALSE)</f>
        <v>18.399999999999999</v>
      </c>
      <c r="AD18" s="81">
        <f>VLOOKUP(B18,'[8]Sheet 1'!$A$2:$G$77,4,FALSE)</f>
        <v>20.2</v>
      </c>
      <c r="AE18" s="81">
        <f>VLOOKUP(B18,'[8]Sheet 1'!$A$2:$G$77,5,FALSE)</f>
        <v>19</v>
      </c>
      <c r="AF18" s="93">
        <f>VLOOKUP(B18,'[9]Sheet 1'!$A$2:$G$80,3,FALSE)</f>
        <v>2.08</v>
      </c>
      <c r="AG18" s="93">
        <f>VLOOKUP(B18,'[9]Sheet 1'!$A$2:$G$80,4,FALSE)</f>
        <v>2.15</v>
      </c>
      <c r="AH18" s="93">
        <f>VLOOKUP(B18,'[9]Sheet 1'!$A$2:$G$80,5,FALSE)</f>
        <v>2.06</v>
      </c>
      <c r="AI18" s="81">
        <f>VLOOKUP(B18,'[10]Sheet 1'!$A$2:$G$81,3,FALSE)</f>
        <v>22.6</v>
      </c>
      <c r="AJ18" s="81">
        <f>VLOOKUP(B18,'[10]Sheet 1'!$A$2:$G$81,4,FALSE)</f>
        <v>21.5</v>
      </c>
      <c r="AK18" s="81">
        <f>VLOOKUP(B18,'[10]Sheet 1'!$A$2:$G$81,5,FALSE)</f>
        <v>21.5</v>
      </c>
      <c r="AL18" s="81">
        <f>VLOOKUP(B18,'[12]Sheet 1'!$A$2:$G$16,2,FALSE)</f>
        <v>88.1</v>
      </c>
      <c r="AM18" s="81">
        <f>VLOOKUP(B18,'[12]Sheet 1'!$A$2:$G$16,3,FALSE)</f>
        <v>79.900000000000006</v>
      </c>
      <c r="AN18" s="81">
        <f>VLOOKUP(B18,'[12]Sheet 1'!$A$2:$G$16,4,FALSE)</f>
        <v>81.900000000000006</v>
      </c>
      <c r="AO18" s="81">
        <f>VLOOKUP(B18,'[13]Sheet 1'!$A$2:$G$16,2,FALSE)</f>
        <v>3</v>
      </c>
      <c r="AP18" s="81">
        <f>VLOOKUP(B18,'[13]Sheet 1'!$A$2:$G$16,3,FALSE)</f>
        <v>3</v>
      </c>
      <c r="AQ18" s="81">
        <f>VLOOKUP(B18,'[13]Sheet 1'!$A$2:$G$16,4,FALSE)</f>
        <v>2.8</v>
      </c>
      <c r="AR18" s="81">
        <f>VLOOKUP(B18,'[16]Sheet 1'!$A$2:$G$16,2,FALSE)</f>
        <v>4</v>
      </c>
      <c r="AS18" s="81">
        <f>VLOOKUP(B18,'[16]Sheet 1'!$A$2:$G$16,3,FALSE)</f>
        <v>4.9000000000000004</v>
      </c>
      <c r="AT18" s="81">
        <f>VLOOKUP(B18,'[16]Sheet 1'!$A$2:$G$16,4,FALSE)</f>
        <v>4.3</v>
      </c>
      <c r="AU18" s="51" t="s">
        <v>232</v>
      </c>
      <c r="AV18" s="51" t="s">
        <v>232</v>
      </c>
      <c r="AW18" s="51" t="s">
        <v>232</v>
      </c>
      <c r="AX18" s="51" t="s">
        <v>232</v>
      </c>
      <c r="AY18" s="51" t="s">
        <v>232</v>
      </c>
      <c r="AZ18" s="51" t="s">
        <v>232</v>
      </c>
      <c r="BA18" s="81">
        <v>73.5</v>
      </c>
      <c r="BB18" s="51" t="s">
        <v>232</v>
      </c>
      <c r="BC18" s="81">
        <v>73.599999999999994</v>
      </c>
      <c r="BD18" s="81">
        <v>75.5</v>
      </c>
      <c r="BE18" s="81">
        <v>86.206896551724128</v>
      </c>
      <c r="BF18" s="81">
        <v>79.464285714285708</v>
      </c>
      <c r="BG18" s="81">
        <v>76.08695652173914</v>
      </c>
      <c r="BH18" s="77"/>
      <c r="BI18" s="77"/>
      <c r="BJ18" s="76"/>
      <c r="BK18" s="81">
        <f>VLOOKUP(B18,'[1]Sheet 1'!$A$2:$H$82,3,FALSE)</f>
        <v>80.2</v>
      </c>
      <c r="BL18" s="81">
        <f>VLOOKUP(B18,'[1]Sheet 1'!$A$2:$H$82,4,FALSE)</f>
        <v>69.8</v>
      </c>
      <c r="BM18" s="81">
        <f>VLOOKUP(B18,'[1]Sheet 1'!$A$2:$H$82,5,FALSE)</f>
        <v>81.3</v>
      </c>
      <c r="BN18" s="81">
        <f>VLOOKUP(B18,'[2]Sheet 1'!$A$2:$H$82,3,FALSE)</f>
        <v>8.9</v>
      </c>
      <c r="BO18" s="81">
        <f>VLOOKUP(B18,'[2]Sheet 1'!$A$2:$H$82,4,FALSE)</f>
        <v>8</v>
      </c>
      <c r="BP18" s="81">
        <f>VLOOKUP(B18,'[2]Sheet 1'!$A$2:$H$82,5,FALSE)</f>
        <v>6.9</v>
      </c>
      <c r="BQ18" s="81">
        <f>VLOOKUP(B18,'[3]Sheet 1'!$A$2:$H$82,3,FALSE)</f>
        <v>46.9</v>
      </c>
      <c r="BR18" s="81">
        <f>VLOOKUP(B18,'[3]Sheet 1'!$A$2:$H$82,4,FALSE)</f>
        <v>47.6</v>
      </c>
      <c r="BS18" s="81">
        <f>VLOOKUP(B18,'[3]Sheet 1'!$A$2:$H$82,5,FALSE)</f>
        <v>46.5</v>
      </c>
      <c r="BT18" s="81" t="s">
        <v>54</v>
      </c>
      <c r="BU18" s="81" t="s">
        <v>232</v>
      </c>
      <c r="BV18" s="81" t="s">
        <v>232</v>
      </c>
      <c r="BW18" s="81" t="s">
        <v>232</v>
      </c>
      <c r="BX18" s="81">
        <f>VLOOKUP(B18,'[18]Sheet 1'!$A$2:$G$16,3,FALSE)</f>
        <v>88</v>
      </c>
      <c r="BY18" s="81">
        <f>VLOOKUP(B18,'[18]Sheet 1'!$A$2:$G$16,4,FALSE)</f>
        <v>81.3</v>
      </c>
      <c r="BZ18" s="81">
        <f>VLOOKUP(B18,'[18]Sheet 1'!$A$2:$G$16,5,FALSE)</f>
        <v>82.6</v>
      </c>
      <c r="CA18" s="81">
        <f>VLOOKUP(B18,'[18]Sheet 1'!$A$17:$G$31,3,FALSE)</f>
        <v>93.3</v>
      </c>
      <c r="CB18" s="81">
        <f>VLOOKUP(B18,'[18]Sheet 1'!$A$17:$G$31,4,FALSE)</f>
        <v>90.4</v>
      </c>
      <c r="CC18" s="81">
        <f>VLOOKUP(B18,'[18]Sheet 1'!$A$17:$G$31,5,FALSE)</f>
        <v>89.7</v>
      </c>
    </row>
    <row r="19" spans="1:81" s="9" customFormat="1">
      <c r="A19" s="9" t="s">
        <v>131</v>
      </c>
      <c r="B19" s="9" t="s">
        <v>57</v>
      </c>
      <c r="C19" s="9" t="s">
        <v>72</v>
      </c>
      <c r="D19" s="9" t="s">
        <v>85</v>
      </c>
      <c r="E19" s="9" t="s">
        <v>80</v>
      </c>
      <c r="F19" s="9">
        <v>334</v>
      </c>
      <c r="G19" s="52" t="s">
        <v>12</v>
      </c>
      <c r="H19" s="9">
        <v>258</v>
      </c>
      <c r="I19" s="9">
        <v>58</v>
      </c>
      <c r="J19" s="9">
        <v>265</v>
      </c>
      <c r="K19" s="9">
        <v>50</v>
      </c>
      <c r="L19" s="9">
        <v>284</v>
      </c>
      <c r="M19" s="9">
        <v>53</v>
      </c>
      <c r="N19" s="23">
        <f>VLOOKUP($B19,Extract_R__20_10_25!$B$2:$H$75,4,FALSE)</f>
        <v>265</v>
      </c>
      <c r="O19" s="23"/>
      <c r="P19" s="23">
        <f>VLOOKUP($B19,Extract_R__20_10_25!$B$2:$H$75,6,FALSE)</f>
        <v>51</v>
      </c>
      <c r="Q19" s="81">
        <f>VLOOKUP(B19,'[4]Sheet 1'!$A$2:$G$27,3,FALSE)</f>
        <v>124.9</v>
      </c>
      <c r="R19" s="81">
        <f>VLOOKUP(B19,'[4]Sheet 1'!$A$2:$G$27,4,FALSE)</f>
        <v>119.3</v>
      </c>
      <c r="S19" s="81">
        <f>VLOOKUP(B19,'[4]Sheet 1'!$A$2:$G$27,5,FALSE)</f>
        <v>117.7</v>
      </c>
      <c r="T19" s="81">
        <f>VLOOKUP(B19,'[5]Sheet 1'!$A$2:$H$80,3,FALSE)</f>
        <v>58.8</v>
      </c>
      <c r="U19" s="81">
        <f>VLOOKUP(B19,'[5]Sheet 1'!$A$2:$H$80,4,FALSE)</f>
        <v>56.3</v>
      </c>
      <c r="V19" s="81">
        <f>VLOOKUP(B19,'[5]Sheet 1'!$A$2:$H$80,5,FALSE)</f>
        <v>58.7</v>
      </c>
      <c r="W19" s="81">
        <f>VLOOKUP(B19,'[6]Sheet 1'!$A$2:$H$79,3,FALSE)</f>
        <v>7.7</v>
      </c>
      <c r="X19" s="81">
        <f>VLOOKUP(B19,'[6]Sheet 1'!$A$2:$H$79,4,FALSE)</f>
        <v>8</v>
      </c>
      <c r="Y19" s="81">
        <f>VLOOKUP(B19,'[6]Sheet 1'!$A$2:$H$79,5,FALSE)</f>
        <v>7</v>
      </c>
      <c r="Z19" s="81">
        <f>VLOOKUP(B19,'[7]Sheet 1'!$A$2:$G$83,3,FALSE)</f>
        <v>80.900000000000006</v>
      </c>
      <c r="AA19" s="81">
        <f>VLOOKUP(B19,'[7]Sheet 1'!$A$2:$G$83,4,FALSE)</f>
        <v>85.9</v>
      </c>
      <c r="AB19" s="81">
        <f>VLOOKUP(B19,'[7]Sheet 1'!$A$2:$G$83,5,FALSE)</f>
        <v>83</v>
      </c>
      <c r="AC19" s="81">
        <f>VLOOKUP(B19,'[8]Sheet 1'!$A$2:$G$77,3,FALSE)</f>
        <v>18.600000000000001</v>
      </c>
      <c r="AD19" s="81">
        <f>VLOOKUP(B19,'[8]Sheet 1'!$A$2:$G$77,4,FALSE)</f>
        <v>20.2</v>
      </c>
      <c r="AE19" s="81">
        <f>VLOOKUP(B19,'[8]Sheet 1'!$A$2:$G$77,5,FALSE)</f>
        <v>19</v>
      </c>
      <c r="AF19" s="93">
        <f>VLOOKUP(B19,'[9]Sheet 1'!$A$2:$G$80,3,FALSE)</f>
        <v>1.85</v>
      </c>
      <c r="AG19" s="93">
        <f>VLOOKUP(B19,'[9]Sheet 1'!$A$2:$G$80,4,FALSE)</f>
        <v>2.15</v>
      </c>
      <c r="AH19" s="93">
        <f>VLOOKUP(B19,'[9]Sheet 1'!$A$2:$G$80,5,FALSE)</f>
        <v>2.06</v>
      </c>
      <c r="AI19" s="81">
        <f>VLOOKUP(B19,'[10]Sheet 1'!$A$2:$G$81,3,FALSE)</f>
        <v>25.9</v>
      </c>
      <c r="AJ19" s="81">
        <f>VLOOKUP(B19,'[10]Sheet 1'!$A$2:$G$81,4,FALSE)</f>
        <v>21.5</v>
      </c>
      <c r="AK19" s="81">
        <f>VLOOKUP(B19,'[10]Sheet 1'!$A$2:$G$81,5,FALSE)</f>
        <v>21.5</v>
      </c>
      <c r="AL19" s="81">
        <f>VLOOKUP(B19,'[12]Sheet 1'!$A$2:$G$16,2,FALSE)</f>
        <v>91.8</v>
      </c>
      <c r="AM19" s="81">
        <f>VLOOKUP(B19,'[12]Sheet 1'!$A$2:$G$16,3,FALSE)</f>
        <v>79.900000000000006</v>
      </c>
      <c r="AN19" s="81">
        <f>VLOOKUP(B19,'[12]Sheet 1'!$A$2:$G$16,4,FALSE)</f>
        <v>81.900000000000006</v>
      </c>
      <c r="AO19" s="81">
        <f>VLOOKUP(B19,'[13]Sheet 1'!$A$2:$G$16,2,FALSE)</f>
        <v>0</v>
      </c>
      <c r="AP19" s="81">
        <f>VLOOKUP(B19,'[13]Sheet 1'!$A$2:$G$16,3,FALSE)</f>
        <v>3</v>
      </c>
      <c r="AQ19" s="81">
        <f>VLOOKUP(B19,'[13]Sheet 1'!$A$2:$G$16,4,FALSE)</f>
        <v>2.8</v>
      </c>
      <c r="AR19" s="81">
        <f>VLOOKUP(B19,'[16]Sheet 1'!$A$2:$G$16,2,FALSE)</f>
        <v>2</v>
      </c>
      <c r="AS19" s="81">
        <f>VLOOKUP(B19,'[16]Sheet 1'!$A$2:$G$16,3,FALSE)</f>
        <v>4.9000000000000004</v>
      </c>
      <c r="AT19" s="81">
        <f>VLOOKUP(B19,'[16]Sheet 1'!$A$2:$G$16,4,FALSE)</f>
        <v>4.3</v>
      </c>
      <c r="AU19" s="51" t="s">
        <v>232</v>
      </c>
      <c r="AV19" s="51" t="s">
        <v>232</v>
      </c>
      <c r="AW19" s="51" t="s">
        <v>232</v>
      </c>
      <c r="AX19" s="51" t="s">
        <v>232</v>
      </c>
      <c r="AY19" s="51" t="s">
        <v>232</v>
      </c>
      <c r="AZ19" s="51" t="s">
        <v>232</v>
      </c>
      <c r="BA19" s="81">
        <v>80</v>
      </c>
      <c r="BB19" s="51" t="s">
        <v>232</v>
      </c>
      <c r="BC19" s="81">
        <v>73.599999999999994</v>
      </c>
      <c r="BD19" s="81">
        <v>75.5</v>
      </c>
      <c r="BE19" s="81">
        <v>86.956521739130437</v>
      </c>
      <c r="BF19" s="81">
        <v>79.464285714285708</v>
      </c>
      <c r="BG19" s="81">
        <v>76.08695652173914</v>
      </c>
      <c r="BH19" s="77"/>
      <c r="BI19" s="77"/>
      <c r="BJ19" s="76"/>
      <c r="BK19" s="81">
        <f>VLOOKUP(B19,'[1]Sheet 1'!$A$2:$H$82,3,FALSE)</f>
        <v>72.2</v>
      </c>
      <c r="BL19" s="81">
        <f>VLOOKUP(B19,'[1]Sheet 1'!$A$2:$H$82,4,FALSE)</f>
        <v>69.8</v>
      </c>
      <c r="BM19" s="81">
        <f>VLOOKUP(B19,'[1]Sheet 1'!$A$2:$H$82,5,FALSE)</f>
        <v>81.3</v>
      </c>
      <c r="BN19" s="81">
        <f>VLOOKUP(B19,'[2]Sheet 1'!$A$2:$H$82,3,FALSE)</f>
        <v>7.6</v>
      </c>
      <c r="BO19" s="81">
        <f>VLOOKUP(B19,'[2]Sheet 1'!$A$2:$H$82,4,FALSE)</f>
        <v>8</v>
      </c>
      <c r="BP19" s="81">
        <f>VLOOKUP(B19,'[2]Sheet 1'!$A$2:$H$82,5,FALSE)</f>
        <v>6.9</v>
      </c>
      <c r="BQ19" s="81">
        <f>VLOOKUP(B19,'[3]Sheet 1'!$A$2:$H$82,3,FALSE)</f>
        <v>49.2</v>
      </c>
      <c r="BR19" s="81">
        <f>VLOOKUP(B19,'[3]Sheet 1'!$A$2:$H$82,4,FALSE)</f>
        <v>47.6</v>
      </c>
      <c r="BS19" s="81">
        <f>VLOOKUP(B19,'[3]Sheet 1'!$A$2:$H$82,5,FALSE)</f>
        <v>46.5</v>
      </c>
      <c r="BT19" s="81" t="s">
        <v>57</v>
      </c>
      <c r="BU19" s="81" t="s">
        <v>232</v>
      </c>
      <c r="BV19" s="81" t="s">
        <v>232</v>
      </c>
      <c r="BW19" s="81" t="s">
        <v>232</v>
      </c>
      <c r="BX19" s="81">
        <f>VLOOKUP(B19,'[18]Sheet 1'!$A$2:$G$16,3,FALSE)</f>
        <v>84.6</v>
      </c>
      <c r="BY19" s="81">
        <f>VLOOKUP(B19,'[18]Sheet 1'!$A$2:$G$16,4,FALSE)</f>
        <v>81.3</v>
      </c>
      <c r="BZ19" s="81">
        <f>VLOOKUP(B19,'[18]Sheet 1'!$A$2:$G$16,5,FALSE)</f>
        <v>82.6</v>
      </c>
      <c r="CA19" s="81">
        <f>VLOOKUP(B19,'[18]Sheet 1'!$A$17:$G$31,3,FALSE)</f>
        <v>92</v>
      </c>
      <c r="CB19" s="81">
        <f>VLOOKUP(B19,'[18]Sheet 1'!$A$17:$G$31,4,FALSE)</f>
        <v>90.4</v>
      </c>
      <c r="CC19" s="81">
        <f>VLOOKUP(B19,'[18]Sheet 1'!$A$17:$G$31,5,FALSE)</f>
        <v>89.7</v>
      </c>
    </row>
    <row r="20" spans="1:81" s="9" customFormat="1">
      <c r="A20" s="9" t="s">
        <v>132</v>
      </c>
      <c r="B20" s="9" t="s">
        <v>58</v>
      </c>
      <c r="C20" s="9" t="s">
        <v>72</v>
      </c>
      <c r="D20" s="9" t="s">
        <v>86</v>
      </c>
      <c r="E20" s="9" t="s">
        <v>80</v>
      </c>
      <c r="F20" s="9">
        <v>121</v>
      </c>
      <c r="G20" s="52" t="s">
        <v>12</v>
      </c>
      <c r="H20" s="9">
        <v>61</v>
      </c>
      <c r="I20" s="52" t="s">
        <v>12</v>
      </c>
      <c r="J20" s="9">
        <v>57</v>
      </c>
      <c r="K20" s="52" t="s">
        <v>12</v>
      </c>
      <c r="L20" s="9">
        <v>57</v>
      </c>
      <c r="M20" s="52" t="s">
        <v>12</v>
      </c>
      <c r="N20" s="23">
        <f>VLOOKUP($B20,Extract_R__20_10_25!$B$2:$H$75,4,FALSE)</f>
        <v>59</v>
      </c>
      <c r="O20" s="23"/>
      <c r="P20" s="23">
        <f>VLOOKUP($B20,Extract_R__20_10_25!$B$2:$H$75,6,FALSE)</f>
        <v>0</v>
      </c>
      <c r="Q20" s="81">
        <f>VLOOKUP(B20,'[4]Sheet 1'!$A$2:$G$27,3,FALSE)</f>
        <v>179.9</v>
      </c>
      <c r="R20" s="81">
        <f>VLOOKUP(B20,'[4]Sheet 1'!$A$2:$G$27,4,FALSE)</f>
        <v>119.3</v>
      </c>
      <c r="S20" s="81">
        <f>VLOOKUP(B20,'[4]Sheet 1'!$A$2:$G$27,5,FALSE)</f>
        <v>117.7</v>
      </c>
      <c r="T20" s="81">
        <f>VLOOKUP(B20,'[5]Sheet 1'!$A$2:$H$80,3,FALSE)</f>
        <v>71.900000000000006</v>
      </c>
      <c r="U20" s="81">
        <f>VLOOKUP(B20,'[5]Sheet 1'!$A$2:$H$80,4,FALSE)</f>
        <v>56.3</v>
      </c>
      <c r="V20" s="81">
        <f>VLOOKUP(B20,'[5]Sheet 1'!$A$2:$H$80,5,FALSE)</f>
        <v>58.7</v>
      </c>
      <c r="W20" s="81" t="e">
        <f>VLOOKUP(B20,'[6]Sheet 1'!$A$2:$H$79,3,FALSE)</f>
        <v>#N/A</v>
      </c>
      <c r="X20" s="81" t="e">
        <f>VLOOKUP(B20,'[6]Sheet 1'!$A$2:$H$79,4,FALSE)</f>
        <v>#N/A</v>
      </c>
      <c r="Y20" s="81" t="e">
        <f>VLOOKUP(B20,'[6]Sheet 1'!$A$2:$H$79,5,FALSE)</f>
        <v>#N/A</v>
      </c>
      <c r="Z20" s="81">
        <f>VLOOKUP(B20,'[7]Sheet 1'!$A$2:$G$83,3,FALSE)</f>
        <v>73.099999999999994</v>
      </c>
      <c r="AA20" s="81">
        <f>VLOOKUP(B20,'[7]Sheet 1'!$A$2:$G$83,4,FALSE)</f>
        <v>85.9</v>
      </c>
      <c r="AB20" s="81">
        <f>VLOOKUP(B20,'[7]Sheet 1'!$A$2:$G$83,5,FALSE)</f>
        <v>83</v>
      </c>
      <c r="AC20" s="81">
        <f>VLOOKUP(B20,'[8]Sheet 1'!$A$2:$G$77,3,FALSE)</f>
        <v>33.299999999999997</v>
      </c>
      <c r="AD20" s="81">
        <f>VLOOKUP(B20,'[8]Sheet 1'!$A$2:$G$77,4,FALSE)</f>
        <v>20.2</v>
      </c>
      <c r="AE20" s="81">
        <f>VLOOKUP(B20,'[8]Sheet 1'!$A$2:$G$77,5,FALSE)</f>
        <v>19</v>
      </c>
      <c r="AF20" s="93">
        <f>VLOOKUP(B20,'[9]Sheet 1'!$A$2:$G$80,3,FALSE)</f>
        <v>3.6</v>
      </c>
      <c r="AG20" s="93">
        <f>VLOOKUP(B20,'[9]Sheet 1'!$A$2:$G$80,4,FALSE)</f>
        <v>2.15</v>
      </c>
      <c r="AH20" s="93">
        <f>VLOOKUP(B20,'[9]Sheet 1'!$A$2:$G$80,5,FALSE)</f>
        <v>2.06</v>
      </c>
      <c r="AI20" s="81">
        <f>VLOOKUP(B20,'[10]Sheet 1'!$A$2:$G$81,3,FALSE)</f>
        <v>14</v>
      </c>
      <c r="AJ20" s="81">
        <f>VLOOKUP(B20,'[10]Sheet 1'!$A$2:$G$81,4,FALSE)</f>
        <v>21.5</v>
      </c>
      <c r="AK20" s="81">
        <f>VLOOKUP(B20,'[10]Sheet 1'!$A$2:$G$81,5,FALSE)</f>
        <v>21.5</v>
      </c>
      <c r="AL20" s="81">
        <f>VLOOKUP(B20,'[12]Sheet 1'!$A$2:$G$16,2,FALSE)</f>
        <v>76.900000000000006</v>
      </c>
      <c r="AM20" s="81">
        <f>VLOOKUP(B20,'[12]Sheet 1'!$A$2:$G$16,3,FALSE)</f>
        <v>79.900000000000006</v>
      </c>
      <c r="AN20" s="81">
        <f>VLOOKUP(B20,'[12]Sheet 1'!$A$2:$G$16,4,FALSE)</f>
        <v>81.900000000000006</v>
      </c>
      <c r="AO20" s="81">
        <f>VLOOKUP(B20,'[13]Sheet 1'!$A$2:$G$16,2,FALSE)</f>
        <v>7.7</v>
      </c>
      <c r="AP20" s="81">
        <f>VLOOKUP(B20,'[13]Sheet 1'!$A$2:$G$16,3,FALSE)</f>
        <v>3</v>
      </c>
      <c r="AQ20" s="81">
        <f>VLOOKUP(B20,'[13]Sheet 1'!$A$2:$G$16,4,FALSE)</f>
        <v>2.8</v>
      </c>
      <c r="AR20" s="81">
        <f>VLOOKUP(B20,'[16]Sheet 1'!$A$2:$G$16,2,FALSE)</f>
        <v>15.4</v>
      </c>
      <c r="AS20" s="81">
        <f>VLOOKUP(B20,'[16]Sheet 1'!$A$2:$G$16,3,FALSE)</f>
        <v>4.9000000000000004</v>
      </c>
      <c r="AT20" s="81">
        <f>VLOOKUP(B20,'[16]Sheet 1'!$A$2:$G$16,4,FALSE)</f>
        <v>4.3</v>
      </c>
      <c r="AU20" s="51" t="s">
        <v>232</v>
      </c>
      <c r="AV20" s="51" t="s">
        <v>232</v>
      </c>
      <c r="AW20" s="51" t="s">
        <v>232</v>
      </c>
      <c r="AX20" s="51" t="s">
        <v>232</v>
      </c>
      <c r="AY20" s="51" t="s">
        <v>232</v>
      </c>
      <c r="AZ20" s="51" t="s">
        <v>232</v>
      </c>
      <c r="BA20" s="81">
        <v>40</v>
      </c>
      <c r="BB20" s="51" t="s">
        <v>232</v>
      </c>
      <c r="BC20" s="81">
        <v>73.599999999999994</v>
      </c>
      <c r="BD20" s="81">
        <v>75.5</v>
      </c>
      <c r="BE20" s="95" t="s">
        <v>12</v>
      </c>
      <c r="BF20" s="81">
        <v>79.464285714285708</v>
      </c>
      <c r="BG20" s="81">
        <v>76.08695652173914</v>
      </c>
      <c r="BH20" s="77"/>
      <c r="BI20" s="77"/>
      <c r="BJ20" s="76"/>
      <c r="BK20" s="81">
        <f>VLOOKUP(B20,'[1]Sheet 1'!$A$2:$H$82,3,FALSE)</f>
        <v>46.6</v>
      </c>
      <c r="BL20" s="81">
        <f>VLOOKUP(B20,'[1]Sheet 1'!$A$2:$H$82,4,FALSE)</f>
        <v>69.8</v>
      </c>
      <c r="BM20" s="81">
        <f>VLOOKUP(B20,'[1]Sheet 1'!$A$2:$H$82,5,FALSE)</f>
        <v>81.3</v>
      </c>
      <c r="BN20" s="81">
        <f>VLOOKUP(B20,'[2]Sheet 1'!$A$2:$H$82,3,FALSE)</f>
        <v>5.7</v>
      </c>
      <c r="BO20" s="81">
        <f>VLOOKUP(B20,'[2]Sheet 1'!$A$2:$H$82,4,FALSE)</f>
        <v>8</v>
      </c>
      <c r="BP20" s="81">
        <f>VLOOKUP(B20,'[2]Sheet 1'!$A$2:$H$82,5,FALSE)</f>
        <v>6.9</v>
      </c>
      <c r="BQ20" s="81">
        <f>VLOOKUP(B20,'[3]Sheet 1'!$A$2:$H$82,3,FALSE)</f>
        <v>42.2</v>
      </c>
      <c r="BR20" s="81">
        <f>VLOOKUP(B20,'[3]Sheet 1'!$A$2:$H$82,4,FALSE)</f>
        <v>47.6</v>
      </c>
      <c r="BS20" s="81">
        <f>VLOOKUP(B20,'[3]Sheet 1'!$A$2:$H$82,5,FALSE)</f>
        <v>46.5</v>
      </c>
      <c r="BT20" s="81" t="s">
        <v>58</v>
      </c>
      <c r="BU20" s="81" t="s">
        <v>232</v>
      </c>
      <c r="BV20" s="81" t="s">
        <v>232</v>
      </c>
      <c r="BW20" s="81" t="s">
        <v>232</v>
      </c>
      <c r="BX20" s="81">
        <f>VLOOKUP(B20,'[18]Sheet 1'!$A$2:$G$16,3,FALSE)</f>
        <v>88.9</v>
      </c>
      <c r="BY20" s="81">
        <f>VLOOKUP(B20,'[18]Sheet 1'!$A$2:$G$16,4,FALSE)</f>
        <v>81.3</v>
      </c>
      <c r="BZ20" s="81">
        <f>VLOOKUP(B20,'[18]Sheet 1'!$A$2:$G$16,5,FALSE)</f>
        <v>82.6</v>
      </c>
      <c r="CA20" s="81">
        <f>VLOOKUP(B20,'[18]Sheet 1'!$A$17:$G$31,3,FALSE)</f>
        <v>100</v>
      </c>
      <c r="CB20" s="81">
        <f>VLOOKUP(B20,'[18]Sheet 1'!$A$17:$G$31,4,FALSE)</f>
        <v>90.4</v>
      </c>
      <c r="CC20" s="81">
        <f>VLOOKUP(B20,'[18]Sheet 1'!$A$17:$G$31,5,FALSE)</f>
        <v>89.7</v>
      </c>
    </row>
    <row r="21" spans="1:81" s="9" customFormat="1">
      <c r="A21" s="9" t="s">
        <v>133</v>
      </c>
      <c r="B21" s="9" t="s">
        <v>59</v>
      </c>
      <c r="C21" s="9" t="s">
        <v>72</v>
      </c>
      <c r="D21" s="9" t="s">
        <v>85</v>
      </c>
      <c r="E21" s="9" t="s">
        <v>80</v>
      </c>
      <c r="F21" s="9">
        <v>385</v>
      </c>
      <c r="G21" s="52" t="s">
        <v>12</v>
      </c>
      <c r="H21" s="9">
        <v>281</v>
      </c>
      <c r="I21" s="52" t="s">
        <v>12</v>
      </c>
      <c r="J21" s="9">
        <v>289</v>
      </c>
      <c r="K21" s="52" t="s">
        <v>12</v>
      </c>
      <c r="L21" s="9">
        <v>252</v>
      </c>
      <c r="M21" s="52" t="s">
        <v>12</v>
      </c>
      <c r="N21" s="23">
        <f>VLOOKUP($B21,Extract_R__20_10_25!$B$2:$H$75,4,FALSE)</f>
        <v>246</v>
      </c>
      <c r="O21" s="23"/>
      <c r="P21" s="23">
        <f>VLOOKUP($B21,Extract_R__20_10_25!$B$2:$H$75,6,FALSE)</f>
        <v>0</v>
      </c>
      <c r="Q21" s="81">
        <f>VLOOKUP(B21,'[4]Sheet 1'!$A$2:$G$27,3,FALSE)</f>
        <v>124.9</v>
      </c>
      <c r="R21" s="81">
        <f>VLOOKUP(B21,'[4]Sheet 1'!$A$2:$G$27,4,FALSE)</f>
        <v>119.3</v>
      </c>
      <c r="S21" s="81">
        <f>VLOOKUP(B21,'[4]Sheet 1'!$A$2:$G$27,5,FALSE)</f>
        <v>117.7</v>
      </c>
      <c r="T21" s="81">
        <f>VLOOKUP(B21,'[5]Sheet 1'!$A$2:$H$80,3,FALSE)</f>
        <v>64.099999999999994</v>
      </c>
      <c r="U21" s="81">
        <f>VLOOKUP(B21,'[5]Sheet 1'!$A$2:$H$80,4,FALSE)</f>
        <v>56.3</v>
      </c>
      <c r="V21" s="81">
        <f>VLOOKUP(B21,'[5]Sheet 1'!$A$2:$H$80,5,FALSE)</f>
        <v>58.7</v>
      </c>
      <c r="W21" s="81">
        <f>VLOOKUP(B21,'[6]Sheet 1'!$A$2:$H$79,3,FALSE)</f>
        <v>7.6</v>
      </c>
      <c r="X21" s="81">
        <f>VLOOKUP(B21,'[6]Sheet 1'!$A$2:$H$79,4,FALSE)</f>
        <v>8</v>
      </c>
      <c r="Y21" s="81">
        <f>VLOOKUP(B21,'[6]Sheet 1'!$A$2:$H$79,5,FALSE)</f>
        <v>7</v>
      </c>
      <c r="Z21" s="81">
        <f>VLOOKUP(B21,'[7]Sheet 1'!$A$2:$G$83,3,FALSE)</f>
        <v>84.3</v>
      </c>
      <c r="AA21" s="81">
        <f>VLOOKUP(B21,'[7]Sheet 1'!$A$2:$G$83,4,FALSE)</f>
        <v>85.9</v>
      </c>
      <c r="AB21" s="81">
        <f>VLOOKUP(B21,'[7]Sheet 1'!$A$2:$G$83,5,FALSE)</f>
        <v>83</v>
      </c>
      <c r="AC21" s="81">
        <f>VLOOKUP(B21,'[8]Sheet 1'!$A$2:$G$77,3,FALSE)</f>
        <v>26.2</v>
      </c>
      <c r="AD21" s="81">
        <f>VLOOKUP(B21,'[8]Sheet 1'!$A$2:$G$77,4,FALSE)</f>
        <v>20.2</v>
      </c>
      <c r="AE21" s="81">
        <f>VLOOKUP(B21,'[8]Sheet 1'!$A$2:$G$77,5,FALSE)</f>
        <v>19</v>
      </c>
      <c r="AF21" s="93">
        <f>VLOOKUP(B21,'[9]Sheet 1'!$A$2:$G$80,3,FALSE)</f>
        <v>2.93</v>
      </c>
      <c r="AG21" s="93">
        <f>VLOOKUP(B21,'[9]Sheet 1'!$A$2:$G$80,4,FALSE)</f>
        <v>2.15</v>
      </c>
      <c r="AH21" s="93">
        <f>VLOOKUP(B21,'[9]Sheet 1'!$A$2:$G$80,5,FALSE)</f>
        <v>2.06</v>
      </c>
      <c r="AI21" s="81">
        <f>VLOOKUP(B21,'[10]Sheet 1'!$A$2:$G$81,3,FALSE)</f>
        <v>17.2</v>
      </c>
      <c r="AJ21" s="81">
        <f>VLOOKUP(B21,'[10]Sheet 1'!$A$2:$G$81,4,FALSE)</f>
        <v>21.5</v>
      </c>
      <c r="AK21" s="81">
        <f>VLOOKUP(B21,'[10]Sheet 1'!$A$2:$G$81,5,FALSE)</f>
        <v>21.5</v>
      </c>
      <c r="AL21" s="81">
        <f>VLOOKUP(B21,'[12]Sheet 1'!$A$2:$G$16,2,FALSE)</f>
        <v>82.9</v>
      </c>
      <c r="AM21" s="81">
        <f>VLOOKUP(B21,'[12]Sheet 1'!$A$2:$G$16,3,FALSE)</f>
        <v>79.900000000000006</v>
      </c>
      <c r="AN21" s="81">
        <f>VLOOKUP(B21,'[12]Sheet 1'!$A$2:$G$16,4,FALSE)</f>
        <v>81.900000000000006</v>
      </c>
      <c r="AO21" s="81">
        <f>VLOOKUP(B21,'[13]Sheet 1'!$A$2:$G$16,2,FALSE)</f>
        <v>4.9000000000000004</v>
      </c>
      <c r="AP21" s="81">
        <f>VLOOKUP(B21,'[13]Sheet 1'!$A$2:$G$16,3,FALSE)</f>
        <v>3</v>
      </c>
      <c r="AQ21" s="81">
        <f>VLOOKUP(B21,'[13]Sheet 1'!$A$2:$G$16,4,FALSE)</f>
        <v>2.8</v>
      </c>
      <c r="AR21" s="81">
        <f>VLOOKUP(B21,'[16]Sheet 1'!$A$2:$G$16,2,FALSE)</f>
        <v>0</v>
      </c>
      <c r="AS21" s="81">
        <f>VLOOKUP(B21,'[16]Sheet 1'!$A$2:$G$16,3,FALSE)</f>
        <v>4.9000000000000004</v>
      </c>
      <c r="AT21" s="81">
        <f>VLOOKUP(B21,'[16]Sheet 1'!$A$2:$G$16,4,FALSE)</f>
        <v>4.3</v>
      </c>
      <c r="AU21" s="51" t="s">
        <v>232</v>
      </c>
      <c r="AV21" s="51" t="s">
        <v>232</v>
      </c>
      <c r="AW21" s="51" t="s">
        <v>232</v>
      </c>
      <c r="AX21" s="51" t="s">
        <v>232</v>
      </c>
      <c r="AY21" s="51" t="s">
        <v>232</v>
      </c>
      <c r="AZ21" s="51" t="s">
        <v>232</v>
      </c>
      <c r="BA21" s="81">
        <v>52.8</v>
      </c>
      <c r="BB21" s="51" t="s">
        <v>232</v>
      </c>
      <c r="BC21" s="81">
        <v>73.599999999999994</v>
      </c>
      <c r="BD21" s="81">
        <v>75.5</v>
      </c>
      <c r="BE21" s="95" t="s">
        <v>12</v>
      </c>
      <c r="BF21" s="81">
        <v>79.464285714285708</v>
      </c>
      <c r="BG21" s="81">
        <v>76.08695652173914</v>
      </c>
      <c r="BH21" s="77"/>
      <c r="BI21" s="77"/>
      <c r="BJ21" s="76"/>
      <c r="BK21" s="81">
        <f>VLOOKUP(B21,'[1]Sheet 1'!$A$2:$H$82,3,FALSE)</f>
        <v>85.8</v>
      </c>
      <c r="BL21" s="81">
        <f>VLOOKUP(B21,'[1]Sheet 1'!$A$2:$H$82,4,FALSE)</f>
        <v>69.8</v>
      </c>
      <c r="BM21" s="81">
        <f>VLOOKUP(B21,'[1]Sheet 1'!$A$2:$H$82,5,FALSE)</f>
        <v>81.3</v>
      </c>
      <c r="BN21" s="81">
        <f>VLOOKUP(B21,'[2]Sheet 1'!$A$2:$H$82,3,FALSE)</f>
        <v>9.1</v>
      </c>
      <c r="BO21" s="81">
        <f>VLOOKUP(B21,'[2]Sheet 1'!$A$2:$H$82,4,FALSE)</f>
        <v>8</v>
      </c>
      <c r="BP21" s="81">
        <f>VLOOKUP(B21,'[2]Sheet 1'!$A$2:$H$82,5,FALSE)</f>
        <v>6.9</v>
      </c>
      <c r="BQ21" s="81">
        <f>VLOOKUP(B21,'[3]Sheet 1'!$A$2:$H$82,3,FALSE)</f>
        <v>46.7</v>
      </c>
      <c r="BR21" s="81">
        <f>VLOOKUP(B21,'[3]Sheet 1'!$A$2:$H$82,4,FALSE)</f>
        <v>47.6</v>
      </c>
      <c r="BS21" s="81">
        <f>VLOOKUP(B21,'[3]Sheet 1'!$A$2:$H$82,5,FALSE)</f>
        <v>46.5</v>
      </c>
      <c r="BT21" s="81" t="s">
        <v>59</v>
      </c>
      <c r="BU21" s="81" t="s">
        <v>232</v>
      </c>
      <c r="BV21" s="81" t="s">
        <v>232</v>
      </c>
      <c r="BW21" s="81" t="s">
        <v>232</v>
      </c>
      <c r="BX21" s="81">
        <f>VLOOKUP(B21,'[18]Sheet 1'!$A$2:$G$16,3,FALSE)</f>
        <v>82.5</v>
      </c>
      <c r="BY21" s="81">
        <f>VLOOKUP(B21,'[18]Sheet 1'!$A$2:$G$16,4,FALSE)</f>
        <v>81.3</v>
      </c>
      <c r="BZ21" s="81">
        <f>VLOOKUP(B21,'[18]Sheet 1'!$A$2:$G$16,5,FALSE)</f>
        <v>82.6</v>
      </c>
      <c r="CA21" s="81">
        <f>VLOOKUP(B21,'[18]Sheet 1'!$A$17:$G$31,3,FALSE)</f>
        <v>85.7</v>
      </c>
      <c r="CB21" s="81">
        <f>VLOOKUP(B21,'[18]Sheet 1'!$A$17:$G$31,4,FALSE)</f>
        <v>90.4</v>
      </c>
      <c r="CC21" s="81">
        <f>VLOOKUP(B21,'[18]Sheet 1'!$A$17:$G$31,5,FALSE)</f>
        <v>89.7</v>
      </c>
    </row>
    <row r="22" spans="1:81" s="9" customFormat="1">
      <c r="A22" s="9" t="s">
        <v>134</v>
      </c>
      <c r="B22" s="9" t="s">
        <v>60</v>
      </c>
      <c r="C22" s="28" t="s">
        <v>17</v>
      </c>
      <c r="D22" s="9" t="s">
        <v>28</v>
      </c>
      <c r="E22" s="9" t="s">
        <v>78</v>
      </c>
      <c r="F22" s="9">
        <v>838</v>
      </c>
      <c r="G22" s="9">
        <v>44</v>
      </c>
      <c r="H22" s="9">
        <v>733</v>
      </c>
      <c r="I22" s="9">
        <v>65</v>
      </c>
      <c r="J22" s="9">
        <v>718</v>
      </c>
      <c r="K22" s="9">
        <v>62</v>
      </c>
      <c r="L22" s="9">
        <v>300</v>
      </c>
      <c r="M22" s="9">
        <v>6</v>
      </c>
      <c r="N22" s="23">
        <f>VLOOKUP($B22,Extract_R__20_10_25!$B$2:$H$75,4,FALSE)</f>
        <v>289</v>
      </c>
      <c r="O22" s="23"/>
      <c r="P22" s="23">
        <f>VLOOKUP($B22,Extract_R__20_10_25!$B$2:$H$75,6,FALSE)</f>
        <v>6</v>
      </c>
      <c r="Q22" s="81">
        <f>VLOOKUP(B22,'[4]Sheet 1'!$A$2:$G$27,3,FALSE)</f>
        <v>100.1</v>
      </c>
      <c r="R22" s="81">
        <f>VLOOKUP(B22,'[4]Sheet 1'!$A$2:$G$27,4,FALSE)</f>
        <v>115.7</v>
      </c>
      <c r="S22" s="81">
        <f>VLOOKUP(B22,'[4]Sheet 1'!$A$2:$G$27,5,FALSE)</f>
        <v>117.7</v>
      </c>
      <c r="T22" s="81">
        <f>VLOOKUP(B22,'[5]Sheet 1'!$A$2:$H$80,3,FALSE)</f>
        <v>67.599999999999994</v>
      </c>
      <c r="U22" s="81">
        <f>VLOOKUP(B22,'[5]Sheet 1'!$A$2:$H$80,4,FALSE)</f>
        <v>61</v>
      </c>
      <c r="V22" s="81">
        <f>VLOOKUP(B22,'[5]Sheet 1'!$A$2:$H$80,5,FALSE)</f>
        <v>58.7</v>
      </c>
      <c r="W22" s="81">
        <f>VLOOKUP(B22,'[6]Sheet 1'!$A$2:$H$79,3,FALSE)</f>
        <v>4.2</v>
      </c>
      <c r="X22" s="81">
        <f>VLOOKUP(B22,'[6]Sheet 1'!$A$2:$H$79,4,FALSE)</f>
        <v>6</v>
      </c>
      <c r="Y22" s="81">
        <f>VLOOKUP(B22,'[6]Sheet 1'!$A$2:$H$79,5,FALSE)</f>
        <v>7</v>
      </c>
      <c r="Z22" s="81">
        <f>VLOOKUP(B22,'[7]Sheet 1'!$A$2:$G$83,3,FALSE)</f>
        <v>76.400000000000006</v>
      </c>
      <c r="AA22" s="81">
        <f>VLOOKUP(B22,'[7]Sheet 1'!$A$2:$G$83,4,FALSE)</f>
        <v>80.5</v>
      </c>
      <c r="AB22" s="81">
        <f>VLOOKUP(B22,'[7]Sheet 1'!$A$2:$G$83,5,FALSE)</f>
        <v>83</v>
      </c>
      <c r="AC22" s="81">
        <f>VLOOKUP(B22,'[8]Sheet 1'!$A$2:$G$77,3,FALSE)</f>
        <v>24.1</v>
      </c>
      <c r="AD22" s="81">
        <f>VLOOKUP(B22,'[8]Sheet 1'!$A$2:$G$77,4,FALSE)</f>
        <v>18</v>
      </c>
      <c r="AE22" s="81">
        <f>VLOOKUP(B22,'[8]Sheet 1'!$A$2:$G$77,5,FALSE)</f>
        <v>19</v>
      </c>
      <c r="AF22" s="93">
        <f>VLOOKUP(B22,'[9]Sheet 1'!$A$2:$G$80,3,FALSE)</f>
        <v>2.13</v>
      </c>
      <c r="AG22" s="93">
        <f>VLOOKUP(B22,'[9]Sheet 1'!$A$2:$G$80,4,FALSE)</f>
        <v>1.99</v>
      </c>
      <c r="AH22" s="93">
        <f>VLOOKUP(B22,'[9]Sheet 1'!$A$2:$G$80,5,FALSE)</f>
        <v>2.06</v>
      </c>
      <c r="AI22" s="81">
        <f>VLOOKUP(B22,'[10]Sheet 1'!$A$2:$G$81,3,FALSE)</f>
        <v>21.7</v>
      </c>
      <c r="AJ22" s="81">
        <f>VLOOKUP(B22,'[10]Sheet 1'!$A$2:$G$81,4,FALSE)</f>
        <v>21.5</v>
      </c>
      <c r="AK22" s="81">
        <f>VLOOKUP(B22,'[10]Sheet 1'!$A$2:$G$81,5,FALSE)</f>
        <v>21.5</v>
      </c>
      <c r="AL22" s="81">
        <f>VLOOKUP(B22,'[12]Sheet 1'!$A$2:$G$16,2,FALSE)</f>
        <v>74.099999999999994</v>
      </c>
      <c r="AM22" s="81">
        <f>VLOOKUP(B22,'[12]Sheet 1'!$A$2:$G$16,3,FALSE)</f>
        <v>83.4</v>
      </c>
      <c r="AN22" s="81">
        <f>VLOOKUP(B22,'[12]Sheet 1'!$A$2:$G$16,4,FALSE)</f>
        <v>81.900000000000006</v>
      </c>
      <c r="AO22" s="81">
        <f>VLOOKUP(B22,'[13]Sheet 1'!$A$2:$G$16,2,FALSE)</f>
        <v>2.4</v>
      </c>
      <c r="AP22" s="81">
        <f>VLOOKUP(B22,'[13]Sheet 1'!$A$2:$G$16,3,FALSE)</f>
        <v>2.7</v>
      </c>
      <c r="AQ22" s="81">
        <f>VLOOKUP(B22,'[13]Sheet 1'!$A$2:$G$16,4,FALSE)</f>
        <v>2.8</v>
      </c>
      <c r="AR22" s="81">
        <f>VLOOKUP(B22,'[16]Sheet 1'!$A$2:$G$16,2,FALSE)</f>
        <v>9</v>
      </c>
      <c r="AS22" s="81">
        <f>VLOOKUP(B22,'[16]Sheet 1'!$A$2:$G$16,3,FALSE)</f>
        <v>3.9</v>
      </c>
      <c r="AT22" s="81">
        <f>VLOOKUP(B22,'[16]Sheet 1'!$A$2:$G$16,4,FALSE)</f>
        <v>4.3</v>
      </c>
      <c r="AU22" s="51" t="s">
        <v>232</v>
      </c>
      <c r="AV22" s="51" t="s">
        <v>232</v>
      </c>
      <c r="AW22" s="51" t="s">
        <v>232</v>
      </c>
      <c r="AX22" s="51" t="s">
        <v>232</v>
      </c>
      <c r="AY22" s="51" t="s">
        <v>232</v>
      </c>
      <c r="AZ22" s="51" t="s">
        <v>232</v>
      </c>
      <c r="BA22" s="81">
        <v>71.599999999999994</v>
      </c>
      <c r="BB22" s="51" t="s">
        <v>232</v>
      </c>
      <c r="BC22" s="81">
        <v>77</v>
      </c>
      <c r="BD22" s="81">
        <v>75.5</v>
      </c>
      <c r="BE22" s="81">
        <v>92.307692307692307</v>
      </c>
      <c r="BF22" s="81">
        <v>70.833333333333343</v>
      </c>
      <c r="BG22" s="81">
        <v>76.08695652173914</v>
      </c>
      <c r="BH22" s="75"/>
      <c r="BI22" s="75"/>
      <c r="BJ22" s="76"/>
      <c r="BK22" s="81">
        <f>VLOOKUP(B22,'[1]Sheet 1'!$A$2:$H$82,3,FALSE)</f>
        <v>90.1</v>
      </c>
      <c r="BL22" s="81">
        <f>VLOOKUP(B22,'[1]Sheet 1'!$A$2:$H$82,4,FALSE)</f>
        <v>87.6</v>
      </c>
      <c r="BM22" s="81">
        <f>VLOOKUP(B22,'[1]Sheet 1'!$A$2:$H$82,5,FALSE)</f>
        <v>81.3</v>
      </c>
      <c r="BN22" s="81">
        <f>VLOOKUP(B22,'[2]Sheet 1'!$A$2:$H$82,3,FALSE)</f>
        <v>9.1999999999999993</v>
      </c>
      <c r="BO22" s="81">
        <f>VLOOKUP(B22,'[2]Sheet 1'!$A$2:$H$82,4,FALSE)</f>
        <v>6.3</v>
      </c>
      <c r="BP22" s="81">
        <f>VLOOKUP(B22,'[2]Sheet 1'!$A$2:$H$82,5,FALSE)</f>
        <v>6.9</v>
      </c>
      <c r="BQ22" s="81">
        <f>VLOOKUP(B22,'[3]Sheet 1'!$A$2:$H$82,3,FALSE)</f>
        <v>49.1</v>
      </c>
      <c r="BR22" s="81">
        <f>VLOOKUP(B22,'[3]Sheet 1'!$A$2:$H$82,4,FALSE)</f>
        <v>45.9</v>
      </c>
      <c r="BS22" s="81">
        <f>VLOOKUP(B22,'[3]Sheet 1'!$A$2:$H$82,5,FALSE)</f>
        <v>46.5</v>
      </c>
      <c r="BT22" s="81" t="s">
        <v>60</v>
      </c>
      <c r="BU22" s="81" t="s">
        <v>232</v>
      </c>
      <c r="BV22" s="81" t="s">
        <v>232</v>
      </c>
      <c r="BW22" s="81" t="s">
        <v>232</v>
      </c>
      <c r="BX22" s="81">
        <f>VLOOKUP(B22,'[18]Sheet 1'!$A$2:$G$16,3,FALSE)</f>
        <v>93.6</v>
      </c>
      <c r="BY22" s="81">
        <f>VLOOKUP(B22,'[18]Sheet 1'!$A$2:$G$16,4,FALSE)</f>
        <v>83.5</v>
      </c>
      <c r="BZ22" s="81">
        <f>VLOOKUP(B22,'[18]Sheet 1'!$A$2:$G$16,5,FALSE)</f>
        <v>82.6</v>
      </c>
      <c r="CA22" s="81">
        <f>VLOOKUP(B22,'[18]Sheet 1'!$A$17:$G$31,3,FALSE)</f>
        <v>95.5</v>
      </c>
      <c r="CB22" s="81">
        <f>VLOOKUP(B22,'[18]Sheet 1'!$A$17:$G$31,4,FALSE)</f>
        <v>89.2</v>
      </c>
      <c r="CC22" s="81">
        <f>VLOOKUP(B22,'[18]Sheet 1'!$A$17:$G$31,5,FALSE)</f>
        <v>89.7</v>
      </c>
    </row>
    <row r="23" spans="1:81" s="9" customFormat="1">
      <c r="A23" s="9" t="s">
        <v>136</v>
      </c>
      <c r="B23" s="9" t="s">
        <v>62</v>
      </c>
      <c r="C23" s="9" t="s">
        <v>72</v>
      </c>
      <c r="D23" s="9" t="s">
        <v>83</v>
      </c>
      <c r="E23" s="9" t="s">
        <v>80</v>
      </c>
      <c r="F23" s="9">
        <v>397</v>
      </c>
      <c r="G23" s="52" t="s">
        <v>12</v>
      </c>
      <c r="H23" s="9">
        <v>312</v>
      </c>
      <c r="I23" s="52">
        <v>19</v>
      </c>
      <c r="J23" s="9">
        <v>288</v>
      </c>
      <c r="K23" s="52">
        <v>29</v>
      </c>
      <c r="L23" s="9">
        <v>245</v>
      </c>
      <c r="M23" s="9">
        <v>27</v>
      </c>
      <c r="N23" s="23">
        <f>VLOOKUP($B23,Extract_R__20_10_25!$B$2:$H$75,4,FALSE)</f>
        <v>237</v>
      </c>
      <c r="O23" s="23"/>
      <c r="P23" s="23">
        <f>VLOOKUP($B23,Extract_R__20_10_25!$B$2:$H$75,6,FALSE)</f>
        <v>26</v>
      </c>
      <c r="Q23" s="81">
        <f>VLOOKUP(B23,'[4]Sheet 1'!$A$2:$G$27,3,FALSE)</f>
        <v>99.6</v>
      </c>
      <c r="R23" s="81">
        <f>VLOOKUP(B23,'[4]Sheet 1'!$A$2:$G$27,4,FALSE)</f>
        <v>119.3</v>
      </c>
      <c r="S23" s="81">
        <f>VLOOKUP(B23,'[4]Sheet 1'!$A$2:$G$27,5,FALSE)</f>
        <v>117.7</v>
      </c>
      <c r="T23" s="81">
        <f>VLOOKUP(B23,'[5]Sheet 1'!$A$2:$H$80,3,FALSE)</f>
        <v>56.1</v>
      </c>
      <c r="U23" s="81">
        <f>VLOOKUP(B23,'[5]Sheet 1'!$A$2:$H$80,4,FALSE)</f>
        <v>56.3</v>
      </c>
      <c r="V23" s="81">
        <f>VLOOKUP(B23,'[5]Sheet 1'!$A$2:$H$80,5,FALSE)</f>
        <v>58.7</v>
      </c>
      <c r="W23" s="81">
        <f>VLOOKUP(B23,'[6]Sheet 1'!$A$2:$H$79,3,FALSE)</f>
        <v>8.1</v>
      </c>
      <c r="X23" s="81">
        <f>VLOOKUP(B23,'[6]Sheet 1'!$A$2:$H$79,4,FALSE)</f>
        <v>8</v>
      </c>
      <c r="Y23" s="81">
        <f>VLOOKUP(B23,'[6]Sheet 1'!$A$2:$H$79,5,FALSE)</f>
        <v>7</v>
      </c>
      <c r="Z23" s="81">
        <f>VLOOKUP(B23,'[7]Sheet 1'!$A$2:$G$83,3,FALSE)</f>
        <v>84.9</v>
      </c>
      <c r="AA23" s="81">
        <f>VLOOKUP(B23,'[7]Sheet 1'!$A$2:$G$83,4,FALSE)</f>
        <v>85.9</v>
      </c>
      <c r="AB23" s="81">
        <f>VLOOKUP(B23,'[7]Sheet 1'!$A$2:$G$83,5,FALSE)</f>
        <v>83</v>
      </c>
      <c r="AC23" s="81">
        <f>VLOOKUP(B23,'[8]Sheet 1'!$A$2:$G$77,3,FALSE)</f>
        <v>12.5</v>
      </c>
      <c r="AD23" s="81">
        <f>VLOOKUP(B23,'[8]Sheet 1'!$A$2:$G$77,4,FALSE)</f>
        <v>20.2</v>
      </c>
      <c r="AE23" s="81">
        <f>VLOOKUP(B23,'[8]Sheet 1'!$A$2:$G$77,5,FALSE)</f>
        <v>19</v>
      </c>
      <c r="AF23" s="93">
        <f>VLOOKUP(B23,'[9]Sheet 1'!$A$2:$G$80,3,FALSE)</f>
        <v>2.2400000000000002</v>
      </c>
      <c r="AG23" s="93">
        <f>VLOOKUP(B23,'[9]Sheet 1'!$A$2:$G$80,4,FALSE)</f>
        <v>2.15</v>
      </c>
      <c r="AH23" s="93">
        <f>VLOOKUP(B23,'[9]Sheet 1'!$A$2:$G$80,5,FALSE)</f>
        <v>2.06</v>
      </c>
      <c r="AI23" s="81">
        <f>VLOOKUP(B23,'[10]Sheet 1'!$A$2:$G$81,3,FALSE)</f>
        <v>18.8</v>
      </c>
      <c r="AJ23" s="81">
        <f>VLOOKUP(B23,'[10]Sheet 1'!$A$2:$G$81,4,FALSE)</f>
        <v>21.5</v>
      </c>
      <c r="AK23" s="81">
        <f>VLOOKUP(B23,'[10]Sheet 1'!$A$2:$G$81,5,FALSE)</f>
        <v>21.5</v>
      </c>
      <c r="AL23" s="81">
        <f>VLOOKUP(B23,'[12]Sheet 1'!$A$2:$G$16,2,FALSE)</f>
        <v>84.7</v>
      </c>
      <c r="AM23" s="81">
        <f>VLOOKUP(B23,'[12]Sheet 1'!$A$2:$G$16,3,FALSE)</f>
        <v>79.900000000000006</v>
      </c>
      <c r="AN23" s="81">
        <f>VLOOKUP(B23,'[12]Sheet 1'!$A$2:$G$16,4,FALSE)</f>
        <v>81.900000000000006</v>
      </c>
      <c r="AO23" s="81">
        <f>VLOOKUP(B23,'[13]Sheet 1'!$A$2:$G$16,2,FALSE)</f>
        <v>1.7</v>
      </c>
      <c r="AP23" s="81">
        <f>VLOOKUP(B23,'[13]Sheet 1'!$A$2:$G$16,3,FALSE)</f>
        <v>3</v>
      </c>
      <c r="AQ23" s="81">
        <f>VLOOKUP(B23,'[13]Sheet 1'!$A$2:$G$16,4,FALSE)</f>
        <v>2.8</v>
      </c>
      <c r="AR23" s="81">
        <f>VLOOKUP(B23,'[16]Sheet 1'!$A$2:$G$16,2,FALSE)</f>
        <v>3.4</v>
      </c>
      <c r="AS23" s="81">
        <f>VLOOKUP(B23,'[16]Sheet 1'!$A$2:$G$16,3,FALSE)</f>
        <v>4.9000000000000004</v>
      </c>
      <c r="AT23" s="81">
        <f>VLOOKUP(B23,'[16]Sheet 1'!$A$2:$G$16,4,FALSE)</f>
        <v>4.3</v>
      </c>
      <c r="AU23" s="51" t="s">
        <v>232</v>
      </c>
      <c r="AV23" s="51" t="s">
        <v>232</v>
      </c>
      <c r="AW23" s="51" t="s">
        <v>232</v>
      </c>
      <c r="AX23" s="51" t="s">
        <v>232</v>
      </c>
      <c r="AY23" s="51" t="s">
        <v>232</v>
      </c>
      <c r="AZ23" s="51" t="s">
        <v>232</v>
      </c>
      <c r="BA23" s="81">
        <v>78.099999999999994</v>
      </c>
      <c r="BB23" s="51" t="s">
        <v>232</v>
      </c>
      <c r="BC23" s="81">
        <v>73.599999999999994</v>
      </c>
      <c r="BD23" s="81">
        <v>75.5</v>
      </c>
      <c r="BE23" s="81" t="s">
        <v>12</v>
      </c>
      <c r="BF23" s="81">
        <v>79.464285714285708</v>
      </c>
      <c r="BG23" s="81">
        <v>76.08695652173914</v>
      </c>
      <c r="BH23" s="77"/>
      <c r="BI23" s="77"/>
      <c r="BJ23" s="76"/>
      <c r="BK23" s="81">
        <f>VLOOKUP(B23,'[1]Sheet 1'!$A$2:$H$82,3,FALSE)</f>
        <v>58.8</v>
      </c>
      <c r="BL23" s="81">
        <f>VLOOKUP(B23,'[1]Sheet 1'!$A$2:$H$82,4,FALSE)</f>
        <v>69.8</v>
      </c>
      <c r="BM23" s="81">
        <f>VLOOKUP(B23,'[1]Sheet 1'!$A$2:$H$82,5,FALSE)</f>
        <v>81.3</v>
      </c>
      <c r="BN23" s="81">
        <f>VLOOKUP(B23,'[2]Sheet 1'!$A$2:$H$82,3,FALSE)</f>
        <v>6.8</v>
      </c>
      <c r="BO23" s="81">
        <f>VLOOKUP(B23,'[2]Sheet 1'!$A$2:$H$82,4,FALSE)</f>
        <v>8</v>
      </c>
      <c r="BP23" s="81">
        <f>VLOOKUP(B23,'[2]Sheet 1'!$A$2:$H$82,5,FALSE)</f>
        <v>6.9</v>
      </c>
      <c r="BQ23" s="81">
        <f>VLOOKUP(B23,'[3]Sheet 1'!$A$2:$H$82,3,FALSE)</f>
        <v>46.3</v>
      </c>
      <c r="BR23" s="81">
        <f>VLOOKUP(B23,'[3]Sheet 1'!$A$2:$H$82,4,FALSE)</f>
        <v>47.6</v>
      </c>
      <c r="BS23" s="81">
        <f>VLOOKUP(B23,'[3]Sheet 1'!$A$2:$H$82,5,FALSE)</f>
        <v>46.5</v>
      </c>
      <c r="BT23" s="81" t="s">
        <v>62</v>
      </c>
      <c r="BU23" s="81" t="s">
        <v>232</v>
      </c>
      <c r="BV23" s="81" t="s">
        <v>232</v>
      </c>
      <c r="BW23" s="81" t="s">
        <v>232</v>
      </c>
      <c r="BX23" s="81">
        <f>VLOOKUP(B23,'[18]Sheet 1'!$A$2:$G$16,3,FALSE)</f>
        <v>87.2</v>
      </c>
      <c r="BY23" s="81">
        <f>VLOOKUP(B23,'[18]Sheet 1'!$A$2:$G$16,4,FALSE)</f>
        <v>81.3</v>
      </c>
      <c r="BZ23" s="81">
        <f>VLOOKUP(B23,'[18]Sheet 1'!$A$2:$G$16,5,FALSE)</f>
        <v>82.6</v>
      </c>
      <c r="CA23" s="81">
        <f>VLOOKUP(B23,'[18]Sheet 1'!$A$17:$G$31,3,FALSE)</f>
        <v>92.3</v>
      </c>
      <c r="CB23" s="81">
        <f>VLOOKUP(B23,'[18]Sheet 1'!$A$17:$G$31,4,FALSE)</f>
        <v>90.4</v>
      </c>
      <c r="CC23" s="81">
        <f>VLOOKUP(B23,'[18]Sheet 1'!$A$17:$G$31,5,FALSE)</f>
        <v>89.7</v>
      </c>
    </row>
    <row r="24" spans="1:81" s="9" customFormat="1">
      <c r="A24" s="9" t="s">
        <v>137</v>
      </c>
      <c r="B24" s="9" t="s">
        <v>63</v>
      </c>
      <c r="C24" s="28" t="s">
        <v>17</v>
      </c>
      <c r="D24" s="9" t="s">
        <v>88</v>
      </c>
      <c r="E24" s="9" t="s">
        <v>78</v>
      </c>
      <c r="F24" s="9">
        <v>372</v>
      </c>
      <c r="G24" s="52" t="s">
        <v>12</v>
      </c>
      <c r="H24" s="9">
        <v>330</v>
      </c>
      <c r="I24" s="52" t="s">
        <v>12</v>
      </c>
      <c r="J24" s="9">
        <v>349</v>
      </c>
      <c r="K24" s="52" t="s">
        <v>12</v>
      </c>
      <c r="L24" s="9">
        <v>359</v>
      </c>
      <c r="M24" s="52" t="s">
        <v>12</v>
      </c>
      <c r="N24" s="23">
        <f>VLOOKUP($B24,Extract_R__20_10_25!$B$2:$H$75,4,FALSE)</f>
        <v>361</v>
      </c>
      <c r="O24" s="23"/>
      <c r="P24" s="23">
        <f>VLOOKUP($B24,Extract_R__20_10_25!$B$2:$H$75,6,FALSE)</f>
        <v>0</v>
      </c>
      <c r="Q24" s="81">
        <f>VLOOKUP(B24,'[4]Sheet 1'!$A$2:$G$27,3,FALSE)</f>
        <v>138.69999999999999</v>
      </c>
      <c r="R24" s="81">
        <f>VLOOKUP(B24,'[4]Sheet 1'!$A$2:$G$27,4,FALSE)</f>
        <v>115.7</v>
      </c>
      <c r="S24" s="81">
        <f>VLOOKUP(B24,'[4]Sheet 1'!$A$2:$G$27,5,FALSE)</f>
        <v>117.7</v>
      </c>
      <c r="T24" s="81">
        <f>VLOOKUP(B24,'[5]Sheet 1'!$A$2:$H$80,3,FALSE)</f>
        <v>77.2</v>
      </c>
      <c r="U24" s="81">
        <f>VLOOKUP(B24,'[5]Sheet 1'!$A$2:$H$80,4,FALSE)</f>
        <v>61</v>
      </c>
      <c r="V24" s="81">
        <f>VLOOKUP(B24,'[5]Sheet 1'!$A$2:$H$80,5,FALSE)</f>
        <v>58.7</v>
      </c>
      <c r="W24" s="81">
        <f>VLOOKUP(B24,'[6]Sheet 1'!$A$2:$H$79,3,FALSE)</f>
        <v>1.7</v>
      </c>
      <c r="X24" s="81">
        <f>VLOOKUP(B24,'[6]Sheet 1'!$A$2:$H$79,4,FALSE)</f>
        <v>6</v>
      </c>
      <c r="Y24" s="81">
        <f>VLOOKUP(B24,'[6]Sheet 1'!$A$2:$H$79,5,FALSE)</f>
        <v>7</v>
      </c>
      <c r="Z24" s="81">
        <f>VLOOKUP(B24,'[7]Sheet 1'!$A$2:$G$83,3,FALSE)</f>
        <v>70.900000000000006</v>
      </c>
      <c r="AA24" s="81">
        <f>VLOOKUP(B24,'[7]Sheet 1'!$A$2:$G$83,4,FALSE)</f>
        <v>80.5</v>
      </c>
      <c r="AB24" s="81">
        <f>VLOOKUP(B24,'[7]Sheet 1'!$A$2:$G$83,5,FALSE)</f>
        <v>83</v>
      </c>
      <c r="AC24" s="81">
        <f>VLOOKUP(B24,'[8]Sheet 1'!$A$2:$G$77,3,FALSE)</f>
        <v>10.199999999999999</v>
      </c>
      <c r="AD24" s="81">
        <f>VLOOKUP(B24,'[8]Sheet 1'!$A$2:$G$77,4,FALSE)</f>
        <v>18</v>
      </c>
      <c r="AE24" s="81">
        <f>VLOOKUP(B24,'[8]Sheet 1'!$A$2:$G$77,5,FALSE)</f>
        <v>19</v>
      </c>
      <c r="AF24" s="93">
        <f>VLOOKUP(B24,'[9]Sheet 1'!$A$2:$G$80,3,FALSE)</f>
        <v>2.4500000000000002</v>
      </c>
      <c r="AG24" s="93">
        <f>VLOOKUP(B24,'[9]Sheet 1'!$A$2:$G$80,4,FALSE)</f>
        <v>1.99</v>
      </c>
      <c r="AH24" s="93">
        <f>VLOOKUP(B24,'[9]Sheet 1'!$A$2:$G$80,5,FALSE)</f>
        <v>2.06</v>
      </c>
      <c r="AI24" s="81">
        <f>VLOOKUP(B24,'[10]Sheet 1'!$A$2:$G$81,3,FALSE)</f>
        <v>15</v>
      </c>
      <c r="AJ24" s="81">
        <f>VLOOKUP(B24,'[10]Sheet 1'!$A$2:$G$81,4,FALSE)</f>
        <v>21.5</v>
      </c>
      <c r="AK24" s="81">
        <f>VLOOKUP(B24,'[10]Sheet 1'!$A$2:$G$81,5,FALSE)</f>
        <v>21.5</v>
      </c>
      <c r="AL24" s="81">
        <f>VLOOKUP(B24,'[12]Sheet 1'!$A$2:$G$16,2,FALSE)</f>
        <v>85.9</v>
      </c>
      <c r="AM24" s="81">
        <f>VLOOKUP(B24,'[12]Sheet 1'!$A$2:$G$16,3,FALSE)</f>
        <v>83.4</v>
      </c>
      <c r="AN24" s="81">
        <f>VLOOKUP(B24,'[12]Sheet 1'!$A$2:$G$16,4,FALSE)</f>
        <v>81.900000000000006</v>
      </c>
      <c r="AO24" s="81">
        <f>VLOOKUP(B24,'[13]Sheet 1'!$A$2:$G$16,2,FALSE)</f>
        <v>2.4</v>
      </c>
      <c r="AP24" s="81">
        <f>VLOOKUP(B24,'[13]Sheet 1'!$A$2:$G$16,3,FALSE)</f>
        <v>2.7</v>
      </c>
      <c r="AQ24" s="81">
        <f>VLOOKUP(B24,'[13]Sheet 1'!$A$2:$G$16,4,FALSE)</f>
        <v>2.8</v>
      </c>
      <c r="AR24" s="81">
        <f>VLOOKUP(B24,'[16]Sheet 1'!$A$2:$G$16,2,FALSE)</f>
        <v>3.5</v>
      </c>
      <c r="AS24" s="81">
        <f>VLOOKUP(B24,'[16]Sheet 1'!$A$2:$G$16,3,FALSE)</f>
        <v>3.9</v>
      </c>
      <c r="AT24" s="81">
        <f>VLOOKUP(B24,'[16]Sheet 1'!$A$2:$G$16,4,FALSE)</f>
        <v>4.3</v>
      </c>
      <c r="AU24" s="51" t="s">
        <v>232</v>
      </c>
      <c r="AV24" s="51" t="s">
        <v>232</v>
      </c>
      <c r="AW24" s="51" t="s">
        <v>232</v>
      </c>
      <c r="AX24" s="51" t="s">
        <v>232</v>
      </c>
      <c r="AY24" s="51" t="s">
        <v>232</v>
      </c>
      <c r="AZ24" s="51" t="s">
        <v>232</v>
      </c>
      <c r="BA24" s="81">
        <v>85.5</v>
      </c>
      <c r="BB24" s="51" t="s">
        <v>232</v>
      </c>
      <c r="BC24" s="81">
        <v>77</v>
      </c>
      <c r="BD24" s="81">
        <v>75.5</v>
      </c>
      <c r="BE24" s="81" t="s">
        <v>12</v>
      </c>
      <c r="BF24" s="81">
        <v>70.833333333333343</v>
      </c>
      <c r="BG24" s="81">
        <v>76.08695652173914</v>
      </c>
      <c r="BH24" s="75"/>
      <c r="BI24" s="75"/>
      <c r="BJ24" s="76"/>
      <c r="BK24" s="81">
        <f>VLOOKUP(B24,'[1]Sheet 1'!$A$2:$H$82,3,FALSE)</f>
        <v>80.599999999999994</v>
      </c>
      <c r="BL24" s="81">
        <f>VLOOKUP(B24,'[1]Sheet 1'!$A$2:$H$82,4,FALSE)</f>
        <v>87.6</v>
      </c>
      <c r="BM24" s="81">
        <f>VLOOKUP(B24,'[1]Sheet 1'!$A$2:$H$82,5,FALSE)</f>
        <v>81.3</v>
      </c>
      <c r="BN24" s="81">
        <f>VLOOKUP(B24,'[2]Sheet 1'!$A$2:$H$82,3,FALSE)</f>
        <v>3.6</v>
      </c>
      <c r="BO24" s="81">
        <f>VLOOKUP(B24,'[2]Sheet 1'!$A$2:$H$82,4,FALSE)</f>
        <v>6.3</v>
      </c>
      <c r="BP24" s="81">
        <f>VLOOKUP(B24,'[2]Sheet 1'!$A$2:$H$82,5,FALSE)</f>
        <v>6.9</v>
      </c>
      <c r="BQ24" s="81">
        <f>VLOOKUP(B24,'[3]Sheet 1'!$A$2:$H$82,3,FALSE)</f>
        <v>44.4</v>
      </c>
      <c r="BR24" s="81">
        <f>VLOOKUP(B24,'[3]Sheet 1'!$A$2:$H$82,4,FALSE)</f>
        <v>45.9</v>
      </c>
      <c r="BS24" s="81">
        <f>VLOOKUP(B24,'[3]Sheet 1'!$A$2:$H$82,5,FALSE)</f>
        <v>46.5</v>
      </c>
      <c r="BT24" s="81" t="s">
        <v>63</v>
      </c>
      <c r="BU24" s="81" t="s">
        <v>232</v>
      </c>
      <c r="BV24" s="81" t="s">
        <v>232</v>
      </c>
      <c r="BW24" s="81" t="s">
        <v>232</v>
      </c>
      <c r="BX24" s="81">
        <f>VLOOKUP(B24,'[18]Sheet 1'!$A$2:$G$16,3,FALSE)</f>
        <v>85.9</v>
      </c>
      <c r="BY24" s="81">
        <f>VLOOKUP(B24,'[18]Sheet 1'!$A$2:$G$16,4,FALSE)</f>
        <v>83.5</v>
      </c>
      <c r="BZ24" s="81">
        <f>VLOOKUP(B24,'[18]Sheet 1'!$A$2:$G$16,5,FALSE)</f>
        <v>82.6</v>
      </c>
      <c r="CA24" s="81">
        <f>VLOOKUP(B24,'[18]Sheet 1'!$A$17:$G$31,3,FALSE)</f>
        <v>97.5</v>
      </c>
      <c r="CB24" s="81">
        <f>VLOOKUP(B24,'[18]Sheet 1'!$A$17:$G$31,4,FALSE)</f>
        <v>89.2</v>
      </c>
      <c r="CC24" s="81">
        <f>VLOOKUP(B24,'[18]Sheet 1'!$A$17:$G$31,5,FALSE)</f>
        <v>89.7</v>
      </c>
    </row>
    <row r="25" spans="1:81" s="9" customFormat="1">
      <c r="A25" s="26" t="s">
        <v>125</v>
      </c>
      <c r="B25" s="26" t="s">
        <v>34</v>
      </c>
      <c r="C25" s="35" t="s">
        <v>17</v>
      </c>
      <c r="D25" s="26" t="s">
        <v>28</v>
      </c>
      <c r="E25" s="26" t="s">
        <v>77</v>
      </c>
      <c r="F25" s="26">
        <v>520</v>
      </c>
      <c r="G25" s="54" t="s">
        <v>12</v>
      </c>
      <c r="H25" s="26">
        <v>435</v>
      </c>
      <c r="I25" s="54" t="s">
        <v>12</v>
      </c>
      <c r="J25" s="26">
        <v>441</v>
      </c>
      <c r="K25" s="54" t="s">
        <v>12</v>
      </c>
      <c r="L25" s="26">
        <v>493</v>
      </c>
      <c r="M25" s="54" t="s">
        <v>12</v>
      </c>
      <c r="N25" s="23">
        <f>VLOOKUP($B25,Extract_R__20_10_25!$B$2:$H$75,4,FALSE)</f>
        <v>467</v>
      </c>
      <c r="O25" s="23"/>
      <c r="P25" s="82">
        <f>VLOOKUP($B25,Extract_R__20_10_25!$B$2:$H$75,6,FALSE)</f>
        <v>380</v>
      </c>
      <c r="Q25" s="82">
        <f>VLOOKUP(B25,'[4]Sheet 1'!$A$2:$G$27,3,FALSE)</f>
        <v>97.3</v>
      </c>
      <c r="R25" s="82">
        <f>VLOOKUP(B25,'[4]Sheet 1'!$A$2:$G$27,4,FALSE)</f>
        <v>115.5</v>
      </c>
      <c r="S25" s="82">
        <f>VLOOKUP(B25,'[4]Sheet 1'!$A$2:$G$27,5,FALSE)</f>
        <v>110.6</v>
      </c>
      <c r="T25" s="82">
        <f>VLOOKUP(B25,'[5]Sheet 1'!$A$2:$H$80,3,FALSE)</f>
        <v>41.5</v>
      </c>
      <c r="U25" s="82">
        <f>VLOOKUP(B25,'[5]Sheet 1'!$A$2:$H$80,4,FALSE)</f>
        <v>34.799999999999997</v>
      </c>
      <c r="V25" s="82">
        <f>VLOOKUP(B25,'[5]Sheet 1'!$A$2:$H$80,5,FALSE)</f>
        <v>33.5</v>
      </c>
      <c r="W25" s="82">
        <f>VLOOKUP(B25,'[6]Sheet 1'!$A$2:$H$79,3,FALSE)</f>
        <v>20.399999999999999</v>
      </c>
      <c r="X25" s="82">
        <f>VLOOKUP(B25,'[6]Sheet 1'!$A$2:$H$79,4,FALSE)</f>
        <v>24.7</v>
      </c>
      <c r="Y25" s="82">
        <f>VLOOKUP(B25,'[6]Sheet 1'!$A$2:$H$79,5,FALSE)</f>
        <v>24.7</v>
      </c>
      <c r="Z25" s="82">
        <f>VLOOKUP(B25,'[7]Sheet 1'!$A$2:$G$83,3,FALSE)</f>
        <v>94.3</v>
      </c>
      <c r="AA25" s="82">
        <f>VLOOKUP(B25,'[7]Sheet 1'!$A$2:$G$83,4,FALSE)</f>
        <v>106.8</v>
      </c>
      <c r="AB25" s="82">
        <f>VLOOKUP(B25,'[7]Sheet 1'!$A$2:$G$83,5,FALSE)</f>
        <v>108.2</v>
      </c>
      <c r="AC25" s="82">
        <f>VLOOKUP(B25,'[8]Sheet 1'!$A$2:$G$77,3,FALSE)</f>
        <v>8.8000000000000007</v>
      </c>
      <c r="AD25" s="82">
        <f>VLOOKUP(B25,'[8]Sheet 1'!$A$2:$G$77,4,FALSE)</f>
        <v>8.6999999999999993</v>
      </c>
      <c r="AE25" s="82">
        <f>VLOOKUP(B25,'[8]Sheet 1'!$A$2:$G$77,5,FALSE)</f>
        <v>8.5</v>
      </c>
      <c r="AF25" s="82">
        <f>VLOOKUP(B25,'[9]Sheet 1'!$A$2:$G$80,3,FALSE)</f>
        <v>1.89</v>
      </c>
      <c r="AG25" s="82">
        <f>VLOOKUP(B25,'[9]Sheet 1'!$A$2:$G$80,4,FALSE)</f>
        <v>1.67</v>
      </c>
      <c r="AH25" s="82">
        <f>VLOOKUP(B25,'[9]Sheet 1'!$A$2:$G$80,5,FALSE)</f>
        <v>1.65</v>
      </c>
      <c r="AI25" s="82">
        <f>VLOOKUP(B25,'[10]Sheet 1'!$A$2:$G$81,3,FALSE)</f>
        <v>25.3</v>
      </c>
      <c r="AJ25" s="82">
        <f>VLOOKUP(B25,'[10]Sheet 1'!$A$2:$G$81,4,FALSE)</f>
        <v>26.2</v>
      </c>
      <c r="AK25" s="82">
        <f>VLOOKUP(B25,'[10]Sheet 1'!$A$2:$G$81,5,FALSE)</f>
        <v>26.6</v>
      </c>
      <c r="AL25" s="82">
        <f>VLOOKUP(B25,'[12]Sheet 1'!$A$2:$G$16,2,FALSE)</f>
        <v>85.3</v>
      </c>
      <c r="AM25" s="82">
        <f>VLOOKUP(B25,'[12]Sheet 1'!$A$2:$G$16,3,FALSE)</f>
        <v>83.4</v>
      </c>
      <c r="AN25" s="82">
        <f>VLOOKUP(B25,'[12]Sheet 1'!$A$2:$G$16,4,FALSE)</f>
        <v>81.900000000000006</v>
      </c>
      <c r="AO25" s="82">
        <f>VLOOKUP(B25,'[13]Sheet 1'!$A$2:$G$16,2,FALSE)</f>
        <v>2.2999999999999998</v>
      </c>
      <c r="AP25" s="82">
        <f>VLOOKUP(B25,'[13]Sheet 1'!$A$2:$G$16,3,FALSE)</f>
        <v>2.7</v>
      </c>
      <c r="AQ25" s="82">
        <f>VLOOKUP(B25,'[13]Sheet 1'!$A$2:$G$16,4,FALSE)</f>
        <v>2.8</v>
      </c>
      <c r="AR25" s="83">
        <f>VLOOKUP(B25,'[16]Sheet 1'!$A$2:$G$16,2,FALSE)</f>
        <v>3.9</v>
      </c>
      <c r="AS25" s="83">
        <f>VLOOKUP(B25,'[16]Sheet 1'!$A$2:$G$16,3,FALSE)</f>
        <v>3.9</v>
      </c>
      <c r="AT25" s="83">
        <f>VLOOKUP(B25,'[16]Sheet 1'!$A$2:$G$16,4,FALSE)</f>
        <v>4.3</v>
      </c>
      <c r="AU25" s="83" t="s">
        <v>232</v>
      </c>
      <c r="AV25" s="83" t="s">
        <v>232</v>
      </c>
      <c r="AW25" s="83" t="s">
        <v>232</v>
      </c>
      <c r="AX25" s="83" t="s">
        <v>232</v>
      </c>
      <c r="AY25" s="83" t="s">
        <v>232</v>
      </c>
      <c r="AZ25" s="83" t="s">
        <v>232</v>
      </c>
      <c r="BA25" s="82">
        <v>73.099999999999994</v>
      </c>
      <c r="BB25" s="83" t="s">
        <v>232</v>
      </c>
      <c r="BC25" s="82">
        <v>77</v>
      </c>
      <c r="BD25" s="82">
        <v>75.5</v>
      </c>
      <c r="BE25" s="82" t="s">
        <v>12</v>
      </c>
      <c r="BF25" s="82">
        <v>70.833333333333343</v>
      </c>
      <c r="BG25" s="82">
        <v>76.08695652173914</v>
      </c>
      <c r="BH25" s="78"/>
      <c r="BI25" s="78"/>
      <c r="BJ25" s="79"/>
      <c r="BK25" s="82">
        <f>VLOOKUP(B25,'[1]Sheet 1'!$A$2:$H$82,3,FALSE)</f>
        <v>88.8</v>
      </c>
      <c r="BL25" s="82">
        <f>VLOOKUP(B25,'[1]Sheet 1'!$A$2:$H$82,4,FALSE)</f>
        <v>89.5</v>
      </c>
      <c r="BM25" s="82">
        <f>VLOOKUP(B25,'[1]Sheet 1'!$A$2:$H$82,5,FALSE)</f>
        <v>86.1</v>
      </c>
      <c r="BN25" s="82">
        <f>VLOOKUP(B25,'[2]Sheet 1'!$A$2:$H$82,3,FALSE)</f>
        <v>6.9</v>
      </c>
      <c r="BO25" s="82">
        <f>VLOOKUP(B25,'[2]Sheet 1'!$A$2:$H$82,4,FALSE)</f>
        <v>6.1</v>
      </c>
      <c r="BP25" s="82">
        <f>VLOOKUP(B25,'[2]Sheet 1'!$A$2:$H$82,5,FALSE)</f>
        <v>6.4</v>
      </c>
      <c r="BQ25" s="82">
        <f>VLOOKUP(B25,'[3]Sheet 1'!$A$2:$H$82,3,FALSE)</f>
        <v>45.5</v>
      </c>
      <c r="BR25" s="82">
        <f>VLOOKUP(B25,'[3]Sheet 1'!$A$2:$H$82,4,FALSE)</f>
        <v>46.3</v>
      </c>
      <c r="BS25" s="82">
        <f>VLOOKUP(B25,'[3]Sheet 1'!$A$2:$H$82,5,FALSE)</f>
        <v>46.6</v>
      </c>
      <c r="BT25" s="82" t="s">
        <v>34</v>
      </c>
      <c r="BU25" s="82" t="s">
        <v>232</v>
      </c>
      <c r="BV25" s="82" t="s">
        <v>232</v>
      </c>
      <c r="BW25" s="82" t="s">
        <v>232</v>
      </c>
      <c r="BX25" s="82">
        <f>VLOOKUP(B25,'[18]Sheet 1'!$A$2:$G$16,3,FALSE)</f>
        <v>78.900000000000006</v>
      </c>
      <c r="BY25" s="82">
        <f>VLOOKUP(B25,'[18]Sheet 1'!$A$2:$G$16,4,FALSE)</f>
        <v>83.5</v>
      </c>
      <c r="BZ25" s="82">
        <f>VLOOKUP(B25,'[18]Sheet 1'!$A$2:$G$16,5,FALSE)</f>
        <v>82.6</v>
      </c>
      <c r="CA25" s="82">
        <f>VLOOKUP(B25,'[18]Sheet 1'!$A$17:$G$31,3,FALSE)</f>
        <v>83.7</v>
      </c>
      <c r="CB25" s="82">
        <f>VLOOKUP(B25,'[18]Sheet 1'!$A$17:$G$31,4,FALSE)</f>
        <v>89.2</v>
      </c>
      <c r="CC25" s="82">
        <f>VLOOKUP(B25,'[18]Sheet 1'!$A$17:$G$31,5,FALSE)</f>
        <v>89.7</v>
      </c>
    </row>
    <row r="26" spans="1:81" s="9" customFormat="1">
      <c r="A26" s="26" t="s">
        <v>135</v>
      </c>
      <c r="B26" s="26" t="s">
        <v>61</v>
      </c>
      <c r="C26" s="26" t="s">
        <v>72</v>
      </c>
      <c r="D26" s="26" t="s">
        <v>28</v>
      </c>
      <c r="E26" s="26" t="s">
        <v>81</v>
      </c>
      <c r="F26" s="26">
        <v>217</v>
      </c>
      <c r="G26" s="54" t="s">
        <v>12</v>
      </c>
      <c r="H26" s="26">
        <v>267</v>
      </c>
      <c r="I26" s="54" t="s">
        <v>12</v>
      </c>
      <c r="J26" s="26">
        <v>261</v>
      </c>
      <c r="K26" s="54" t="s">
        <v>12</v>
      </c>
      <c r="L26" s="26">
        <v>292</v>
      </c>
      <c r="M26" s="54" t="s">
        <v>12</v>
      </c>
      <c r="N26" s="23">
        <f>VLOOKUP($B26,Extract_R__20_10_25!$B$2:$H$75,4,FALSE)</f>
        <v>280</v>
      </c>
      <c r="O26" s="23"/>
      <c r="P26" s="82">
        <f>VLOOKUP($B26,Extract_R__20_10_25!$B$2:$H$75,6,FALSE)</f>
        <v>0</v>
      </c>
      <c r="Q26" s="82">
        <f>VLOOKUP(B26,'[4]Sheet 1'!$A$2:$G$27,3,FALSE)</f>
        <v>99.1</v>
      </c>
      <c r="R26" s="82">
        <f>VLOOKUP(B26,'[4]Sheet 1'!$A$2:$G$27,4,FALSE)</f>
        <v>99.2</v>
      </c>
      <c r="S26" s="82">
        <f>VLOOKUP(B26,'[4]Sheet 1'!$A$2:$G$27,5,FALSE)</f>
        <v>110.6</v>
      </c>
      <c r="T26" s="82">
        <f>VLOOKUP(B26,'[5]Sheet 1'!$A$2:$H$80,3,FALSE)</f>
        <v>44.2</v>
      </c>
      <c r="U26" s="82">
        <f>VLOOKUP(B26,'[5]Sheet 1'!$A$2:$H$80,4,FALSE)</f>
        <v>29.6</v>
      </c>
      <c r="V26" s="82">
        <f>VLOOKUP(B26,'[5]Sheet 1'!$A$2:$H$80,5,FALSE)</f>
        <v>33.5</v>
      </c>
      <c r="W26" s="82">
        <f>VLOOKUP(B26,'[6]Sheet 1'!$A$2:$H$79,3,FALSE)</f>
        <v>9.1999999999999993</v>
      </c>
      <c r="X26" s="82">
        <f>VLOOKUP(B26,'[6]Sheet 1'!$A$2:$H$79,4,FALSE)</f>
        <v>24.7</v>
      </c>
      <c r="Y26" s="82">
        <f>VLOOKUP(B26,'[6]Sheet 1'!$A$2:$H$79,5,FALSE)</f>
        <v>24.7</v>
      </c>
      <c r="Z26" s="82">
        <f>VLOOKUP(B26,'[7]Sheet 1'!$A$2:$G$83,3,FALSE)</f>
        <v>95.6</v>
      </c>
      <c r="AA26" s="82">
        <f>VLOOKUP(B26,'[7]Sheet 1'!$A$2:$G$83,4,FALSE)</f>
        <v>111.9</v>
      </c>
      <c r="AB26" s="82">
        <f>VLOOKUP(B26,'[7]Sheet 1'!$A$2:$G$83,5,FALSE)</f>
        <v>108.2</v>
      </c>
      <c r="AC26" s="82">
        <f>VLOOKUP(B26,'[8]Sheet 1'!$A$2:$G$77,3,FALSE)</f>
        <v>15.7</v>
      </c>
      <c r="AD26" s="82">
        <f>VLOOKUP(B26,'[8]Sheet 1'!$A$2:$G$77,4,FALSE)</f>
        <v>7.6</v>
      </c>
      <c r="AE26" s="82">
        <f>VLOOKUP(B26,'[8]Sheet 1'!$A$2:$G$77,5,FALSE)</f>
        <v>8.5</v>
      </c>
      <c r="AF26" s="82">
        <f>VLOOKUP(B26,'[9]Sheet 1'!$A$2:$G$80,3,FALSE)</f>
        <v>1.71</v>
      </c>
      <c r="AG26" s="82">
        <f>VLOOKUP(B26,'[9]Sheet 1'!$A$2:$G$80,4,FALSE)</f>
        <v>1.6</v>
      </c>
      <c r="AH26" s="82">
        <f>VLOOKUP(B26,'[9]Sheet 1'!$A$2:$G$80,5,FALSE)</f>
        <v>1.65</v>
      </c>
      <c r="AI26" s="82">
        <f>VLOOKUP(B26,'[10]Sheet 1'!$A$2:$G$81,3,FALSE)</f>
        <v>26.3</v>
      </c>
      <c r="AJ26" s="82">
        <f>VLOOKUP(B26,'[10]Sheet 1'!$A$2:$G$81,4,FALSE)</f>
        <v>27.6</v>
      </c>
      <c r="AK26" s="82">
        <f>VLOOKUP(B26,'[10]Sheet 1'!$A$2:$G$81,5,FALSE)</f>
        <v>26.6</v>
      </c>
      <c r="AL26" s="82">
        <f>VLOOKUP(B26,'[12]Sheet 1'!$A$2:$G$16,2,FALSE)</f>
        <v>77.8</v>
      </c>
      <c r="AM26" s="82">
        <f>VLOOKUP(B26,'[12]Sheet 1'!$A$2:$G$16,3,FALSE)</f>
        <v>79.900000000000006</v>
      </c>
      <c r="AN26" s="82">
        <f>VLOOKUP(B26,'[12]Sheet 1'!$A$2:$G$16,4,FALSE)</f>
        <v>81.900000000000006</v>
      </c>
      <c r="AO26" s="82">
        <f>VLOOKUP(B26,'[13]Sheet 1'!$A$2:$G$16,2,FALSE)</f>
        <v>1.1000000000000001</v>
      </c>
      <c r="AP26" s="82">
        <f>VLOOKUP(B26,'[13]Sheet 1'!$A$2:$G$16,3,FALSE)</f>
        <v>3</v>
      </c>
      <c r="AQ26" s="82">
        <f>VLOOKUP(B26,'[13]Sheet 1'!$A$2:$G$16,4,FALSE)</f>
        <v>2.8</v>
      </c>
      <c r="AR26" s="83">
        <f>VLOOKUP(B26,'[16]Sheet 1'!$A$2:$G$16,2,FALSE)</f>
        <v>8.9</v>
      </c>
      <c r="AS26" s="83">
        <f>VLOOKUP(B26,'[16]Sheet 1'!$A$2:$G$16,3,FALSE)</f>
        <v>4.9000000000000004</v>
      </c>
      <c r="AT26" s="83">
        <f>VLOOKUP(B26,'[16]Sheet 1'!$A$2:$G$16,4,FALSE)</f>
        <v>4.3</v>
      </c>
      <c r="AU26" s="83" t="s">
        <v>232</v>
      </c>
      <c r="AV26" s="83" t="s">
        <v>232</v>
      </c>
      <c r="AW26" s="83" t="s">
        <v>232</v>
      </c>
      <c r="AX26" s="83" t="s">
        <v>232</v>
      </c>
      <c r="AY26" s="83" t="s">
        <v>232</v>
      </c>
      <c r="AZ26" s="83" t="s">
        <v>232</v>
      </c>
      <c r="BA26" s="82">
        <v>83.8</v>
      </c>
      <c r="BB26" s="83" t="s">
        <v>232</v>
      </c>
      <c r="BC26" s="82">
        <v>73.599999999999994</v>
      </c>
      <c r="BD26" s="82">
        <v>75.5</v>
      </c>
      <c r="BE26" s="82" t="s">
        <v>12</v>
      </c>
      <c r="BF26" s="82">
        <v>79.464285714285708</v>
      </c>
      <c r="BG26" s="82">
        <v>76.08695652173914</v>
      </c>
      <c r="BH26" s="80"/>
      <c r="BI26" s="80"/>
      <c r="BJ26" s="79"/>
      <c r="BK26" s="82">
        <f>VLOOKUP(B26,'[1]Sheet 1'!$A$2:$H$82,3,FALSE)</f>
        <v>70.400000000000006</v>
      </c>
      <c r="BL26" s="82">
        <f>VLOOKUP(B26,'[1]Sheet 1'!$A$2:$H$82,4,FALSE)</f>
        <v>73.5</v>
      </c>
      <c r="BM26" s="82">
        <f>VLOOKUP(B26,'[1]Sheet 1'!$A$2:$H$82,5,FALSE)</f>
        <v>86.1</v>
      </c>
      <c r="BN26" s="82">
        <f>VLOOKUP(B26,'[2]Sheet 1'!$A$2:$H$82,3,FALSE)</f>
        <v>8.4</v>
      </c>
      <c r="BO26" s="82">
        <f>VLOOKUP(B26,'[2]Sheet 1'!$A$2:$H$82,4,FALSE)</f>
        <v>7.7</v>
      </c>
      <c r="BP26" s="82">
        <f>VLOOKUP(B26,'[2]Sheet 1'!$A$2:$H$82,5,FALSE)</f>
        <v>6.4</v>
      </c>
      <c r="BQ26" s="82">
        <f>VLOOKUP(B26,'[3]Sheet 1'!$A$2:$H$82,3,FALSE)</f>
        <v>49.7</v>
      </c>
      <c r="BR26" s="82">
        <f>VLOOKUP(B26,'[3]Sheet 1'!$A$2:$H$82,4,FALSE)</f>
        <v>47.9</v>
      </c>
      <c r="BS26" s="82">
        <f>VLOOKUP(B26,'[3]Sheet 1'!$A$2:$H$82,5,FALSE)</f>
        <v>46.6</v>
      </c>
      <c r="BT26" s="82" t="s">
        <v>61</v>
      </c>
      <c r="BU26" s="82" t="s">
        <v>232</v>
      </c>
      <c r="BV26" s="82" t="s">
        <v>232</v>
      </c>
      <c r="BW26" s="82" t="s">
        <v>232</v>
      </c>
      <c r="BX26" s="82">
        <f>VLOOKUP(B26,'[18]Sheet 1'!$A$2:$G$16,3,FALSE)</f>
        <v>79.3</v>
      </c>
      <c r="BY26" s="82">
        <f>VLOOKUP(B26,'[18]Sheet 1'!$A$2:$G$16,4,FALSE)</f>
        <v>81.3</v>
      </c>
      <c r="BZ26" s="82">
        <f>VLOOKUP(B26,'[18]Sheet 1'!$A$2:$G$16,5,FALSE)</f>
        <v>82.6</v>
      </c>
      <c r="CA26" s="82">
        <f>VLOOKUP(B26,'[18]Sheet 1'!$A$17:$G$31,3,FALSE)</f>
        <v>92.1</v>
      </c>
      <c r="CB26" s="82">
        <f>VLOOKUP(B26,'[18]Sheet 1'!$A$17:$G$31,4,FALSE)</f>
        <v>90.4</v>
      </c>
      <c r="CC26" s="82">
        <f>VLOOKUP(B26,'[18]Sheet 1'!$A$17:$G$31,5,FALSE)</f>
        <v>89.7</v>
      </c>
    </row>
    <row r="27" spans="1:81" s="9" customFormat="1">
      <c r="A27" s="26" t="s">
        <v>138</v>
      </c>
      <c r="B27" s="26" t="s">
        <v>64</v>
      </c>
      <c r="C27" s="35" t="s">
        <v>17</v>
      </c>
      <c r="D27" s="26" t="s">
        <v>87</v>
      </c>
      <c r="E27" s="26" t="s">
        <v>77</v>
      </c>
      <c r="F27" s="26">
        <v>174</v>
      </c>
      <c r="G27" s="54" t="s">
        <v>12</v>
      </c>
      <c r="H27" s="26">
        <v>203</v>
      </c>
      <c r="I27" s="54" t="s">
        <v>12</v>
      </c>
      <c r="J27" s="26">
        <v>192</v>
      </c>
      <c r="K27" s="54" t="s">
        <v>12</v>
      </c>
      <c r="L27" s="26">
        <v>191</v>
      </c>
      <c r="M27" s="54" t="s">
        <v>12</v>
      </c>
      <c r="N27" s="23">
        <f>VLOOKUP($B27,Extract_R__20_10_25!$B$2:$H$75,4,FALSE)</f>
        <v>184</v>
      </c>
      <c r="O27" s="23"/>
      <c r="P27" s="82">
        <f>VLOOKUP($B27,Extract_R__20_10_25!$B$2:$H$75,6,FALSE)</f>
        <v>13</v>
      </c>
      <c r="Q27" s="82">
        <f>VLOOKUP(B27,'[4]Sheet 1'!$A$2:$G$27,3,FALSE)</f>
        <v>153.4</v>
      </c>
      <c r="R27" s="82">
        <f>VLOOKUP(B27,'[4]Sheet 1'!$A$2:$G$27,4,FALSE)</f>
        <v>115.5</v>
      </c>
      <c r="S27" s="82">
        <f>VLOOKUP(B27,'[4]Sheet 1'!$A$2:$G$27,5,FALSE)</f>
        <v>110.6</v>
      </c>
      <c r="T27" s="82">
        <f>VLOOKUP(B27,'[5]Sheet 1'!$A$2:$H$80,3,FALSE)</f>
        <v>43</v>
      </c>
      <c r="U27" s="82">
        <f>VLOOKUP(B27,'[5]Sheet 1'!$A$2:$H$80,4,FALSE)</f>
        <v>34.799999999999997</v>
      </c>
      <c r="V27" s="82">
        <f>VLOOKUP(B27,'[5]Sheet 1'!$A$2:$H$80,5,FALSE)</f>
        <v>33.5</v>
      </c>
      <c r="W27" s="82">
        <f>VLOOKUP(B27,'[6]Sheet 1'!$A$2:$H$79,3,FALSE)</f>
        <v>14.8</v>
      </c>
      <c r="X27" s="82">
        <f>VLOOKUP(B27,'[6]Sheet 1'!$A$2:$H$79,4,FALSE)</f>
        <v>24.7</v>
      </c>
      <c r="Y27" s="82">
        <f>VLOOKUP(B27,'[6]Sheet 1'!$A$2:$H$79,5,FALSE)</f>
        <v>24.7</v>
      </c>
      <c r="Z27" s="82">
        <f>VLOOKUP(B27,'[7]Sheet 1'!$A$2:$G$83,3,FALSE)</f>
        <v>90.8</v>
      </c>
      <c r="AA27" s="82">
        <f>VLOOKUP(B27,'[7]Sheet 1'!$A$2:$G$83,4,FALSE)</f>
        <v>106.8</v>
      </c>
      <c r="AB27" s="82">
        <f>VLOOKUP(B27,'[7]Sheet 1'!$A$2:$G$83,5,FALSE)</f>
        <v>108.2</v>
      </c>
      <c r="AC27" s="82">
        <f>VLOOKUP(B27,'[8]Sheet 1'!$A$2:$G$77,3,FALSE)</f>
        <v>10.199999999999999</v>
      </c>
      <c r="AD27" s="82">
        <f>VLOOKUP(B27,'[8]Sheet 1'!$A$2:$G$77,4,FALSE)</f>
        <v>8.6999999999999993</v>
      </c>
      <c r="AE27" s="82">
        <f>VLOOKUP(B27,'[8]Sheet 1'!$A$2:$G$77,5,FALSE)</f>
        <v>8.5</v>
      </c>
      <c r="AF27" s="82">
        <f>VLOOKUP(B27,'[9]Sheet 1'!$A$2:$G$80,3,FALSE)</f>
        <v>2.0099999999999998</v>
      </c>
      <c r="AG27" s="82">
        <f>VLOOKUP(B27,'[9]Sheet 1'!$A$2:$G$80,4,FALSE)</f>
        <v>1.67</v>
      </c>
      <c r="AH27" s="82">
        <f>VLOOKUP(B27,'[9]Sheet 1'!$A$2:$G$80,5,FALSE)</f>
        <v>1.65</v>
      </c>
      <c r="AI27" s="82">
        <f>VLOOKUP(B27,'[10]Sheet 1'!$A$2:$G$81,3,FALSE)</f>
        <v>21.5</v>
      </c>
      <c r="AJ27" s="82">
        <f>VLOOKUP(B27,'[10]Sheet 1'!$A$2:$G$81,4,FALSE)</f>
        <v>26.2</v>
      </c>
      <c r="AK27" s="82">
        <f>VLOOKUP(B27,'[10]Sheet 1'!$A$2:$G$81,5,FALSE)</f>
        <v>26.6</v>
      </c>
      <c r="AL27" s="82">
        <f>VLOOKUP(B27,'[12]Sheet 1'!$A$2:$G$16,2,FALSE)</f>
        <v>86.8</v>
      </c>
      <c r="AM27" s="82">
        <f>VLOOKUP(B27,'[12]Sheet 1'!$A$2:$G$16,3,FALSE)</f>
        <v>83.4</v>
      </c>
      <c r="AN27" s="82">
        <f>VLOOKUP(B27,'[12]Sheet 1'!$A$2:$G$16,4,FALSE)</f>
        <v>81.900000000000006</v>
      </c>
      <c r="AO27" s="82">
        <f>VLOOKUP(B27,'[13]Sheet 1'!$A$2:$G$16,2,FALSE)</f>
        <v>5.3</v>
      </c>
      <c r="AP27" s="82">
        <f>VLOOKUP(B27,'[13]Sheet 1'!$A$2:$G$16,3,FALSE)</f>
        <v>2.7</v>
      </c>
      <c r="AQ27" s="82">
        <f>VLOOKUP(B27,'[13]Sheet 1'!$A$2:$G$16,4,FALSE)</f>
        <v>2.8</v>
      </c>
      <c r="AR27" s="83">
        <f>VLOOKUP(B27,'[16]Sheet 1'!$A$2:$G$16,2,FALSE)</f>
        <v>2.6</v>
      </c>
      <c r="AS27" s="83">
        <f>VLOOKUP(B27,'[16]Sheet 1'!$A$2:$G$16,3,FALSE)</f>
        <v>3.9</v>
      </c>
      <c r="AT27" s="83">
        <f>VLOOKUP(B27,'[16]Sheet 1'!$A$2:$G$16,4,FALSE)</f>
        <v>4.3</v>
      </c>
      <c r="AU27" s="83" t="s">
        <v>232</v>
      </c>
      <c r="AV27" s="83" t="s">
        <v>232</v>
      </c>
      <c r="AW27" s="83" t="s">
        <v>232</v>
      </c>
      <c r="AX27" s="83" t="s">
        <v>232</v>
      </c>
      <c r="AY27" s="83" t="s">
        <v>232</v>
      </c>
      <c r="AZ27" s="83" t="s">
        <v>232</v>
      </c>
      <c r="BA27" s="82">
        <v>75.5</v>
      </c>
      <c r="BB27" s="83" t="s">
        <v>232</v>
      </c>
      <c r="BC27" s="82">
        <v>77</v>
      </c>
      <c r="BD27" s="82">
        <v>75.5</v>
      </c>
      <c r="BE27" s="82" t="s">
        <v>12</v>
      </c>
      <c r="BF27" s="82">
        <v>70.833333333333343</v>
      </c>
      <c r="BG27" s="82">
        <v>76.08695652173914</v>
      </c>
      <c r="BH27" s="78"/>
      <c r="BI27" s="78"/>
      <c r="BJ27" s="79"/>
      <c r="BK27" s="82">
        <f>VLOOKUP(B27,'[1]Sheet 1'!$A$2:$H$82,3,FALSE)</f>
        <v>70.400000000000006</v>
      </c>
      <c r="BL27" s="82">
        <f>VLOOKUP(B27,'[1]Sheet 1'!$A$2:$H$82,4,FALSE)</f>
        <v>89.5</v>
      </c>
      <c r="BM27" s="82">
        <f>VLOOKUP(B27,'[1]Sheet 1'!$A$2:$H$82,5,FALSE)</f>
        <v>86.1</v>
      </c>
      <c r="BN27" s="82">
        <f>VLOOKUP(B27,'[2]Sheet 1'!$A$2:$H$82,3,FALSE)</f>
        <v>2.7</v>
      </c>
      <c r="BO27" s="82">
        <f>VLOOKUP(B27,'[2]Sheet 1'!$A$2:$H$82,4,FALSE)</f>
        <v>6.1</v>
      </c>
      <c r="BP27" s="82">
        <f>VLOOKUP(B27,'[2]Sheet 1'!$A$2:$H$82,5,FALSE)</f>
        <v>6.4</v>
      </c>
      <c r="BQ27" s="82">
        <f>VLOOKUP(B27,'[3]Sheet 1'!$A$2:$H$82,3,FALSE)</f>
        <v>45.1</v>
      </c>
      <c r="BR27" s="82">
        <f>VLOOKUP(B27,'[3]Sheet 1'!$A$2:$H$82,4,FALSE)</f>
        <v>46.3</v>
      </c>
      <c r="BS27" s="82">
        <f>VLOOKUP(B27,'[3]Sheet 1'!$A$2:$H$82,5,FALSE)</f>
        <v>46.6</v>
      </c>
      <c r="BT27" s="82" t="s">
        <v>64</v>
      </c>
      <c r="BU27" s="82" t="s">
        <v>232</v>
      </c>
      <c r="BV27" s="82" t="s">
        <v>232</v>
      </c>
      <c r="BW27" s="82" t="s">
        <v>232</v>
      </c>
      <c r="BX27" s="82">
        <f>VLOOKUP(B27,'[18]Sheet 1'!$A$2:$G$16,3,FALSE)</f>
        <v>95.3</v>
      </c>
      <c r="BY27" s="82">
        <f>VLOOKUP(B27,'[18]Sheet 1'!$A$2:$G$16,4,FALSE)</f>
        <v>83.5</v>
      </c>
      <c r="BZ27" s="82">
        <f>VLOOKUP(B27,'[18]Sheet 1'!$A$2:$G$16,5,FALSE)</f>
        <v>82.6</v>
      </c>
      <c r="CA27" s="82">
        <f>VLOOKUP(B27,'[18]Sheet 1'!$A$17:$G$31,3,FALSE)</f>
        <v>93</v>
      </c>
      <c r="CB27" s="82">
        <f>VLOOKUP(B27,'[18]Sheet 1'!$A$17:$G$31,4,FALSE)</f>
        <v>89.2</v>
      </c>
      <c r="CC27" s="82">
        <f>VLOOKUP(B27,'[18]Sheet 1'!$A$17:$G$31,5,FALSE)</f>
        <v>89.7</v>
      </c>
    </row>
    <row r="28" spans="1:81" s="9" customFormat="1">
      <c r="A28" s="26" t="s">
        <v>208</v>
      </c>
      <c r="B28" s="26" t="s">
        <v>70</v>
      </c>
      <c r="C28" s="35" t="s">
        <v>17</v>
      </c>
      <c r="D28" s="26" t="s">
        <v>90</v>
      </c>
      <c r="E28" s="26" t="s">
        <v>77</v>
      </c>
      <c r="F28" s="54" t="s">
        <v>12</v>
      </c>
      <c r="G28" s="54" t="s">
        <v>12</v>
      </c>
      <c r="H28" s="26">
        <v>191</v>
      </c>
      <c r="I28" s="54" t="s">
        <v>12</v>
      </c>
      <c r="J28" s="26">
        <v>186</v>
      </c>
      <c r="K28" s="54" t="s">
        <v>12</v>
      </c>
      <c r="L28" s="26">
        <v>184</v>
      </c>
      <c r="M28" s="54" t="s">
        <v>12</v>
      </c>
      <c r="N28" s="23">
        <f>VLOOKUP($B28,Extract_R__20_10_25!$B$2:$H$75,4,FALSE)</f>
        <v>183</v>
      </c>
      <c r="O28" s="23"/>
      <c r="P28" s="82">
        <f>VLOOKUP($B28,Extract_R__20_10_25!$B$2:$H$75,6,FALSE)</f>
        <v>57</v>
      </c>
      <c r="Q28" s="82">
        <f>VLOOKUP(B28,'[4]Sheet 1'!$A$2:$G$27,3,FALSE)</f>
        <v>123.6</v>
      </c>
      <c r="R28" s="82">
        <f>VLOOKUP(B28,'[4]Sheet 1'!$A$2:$G$27,4,FALSE)</f>
        <v>115.5</v>
      </c>
      <c r="S28" s="82">
        <f>VLOOKUP(B28,'[4]Sheet 1'!$A$2:$G$27,5,FALSE)</f>
        <v>110.6</v>
      </c>
      <c r="T28" s="82">
        <f>VLOOKUP(B28,'[5]Sheet 1'!$A$2:$H$80,3,FALSE)</f>
        <v>42.3</v>
      </c>
      <c r="U28" s="82">
        <f>VLOOKUP(B28,'[5]Sheet 1'!$A$2:$H$80,4,FALSE)</f>
        <v>34.799999999999997</v>
      </c>
      <c r="V28" s="82">
        <f>VLOOKUP(B28,'[5]Sheet 1'!$A$2:$H$80,5,FALSE)</f>
        <v>33.5</v>
      </c>
      <c r="W28" s="82">
        <f>VLOOKUP(B28,'[6]Sheet 1'!$A$2:$H$79,3,FALSE)</f>
        <v>17.7</v>
      </c>
      <c r="X28" s="82">
        <f>VLOOKUP(B28,'[6]Sheet 1'!$A$2:$H$79,4,FALSE)</f>
        <v>24.7</v>
      </c>
      <c r="Y28" s="82">
        <f>VLOOKUP(B28,'[6]Sheet 1'!$A$2:$H$79,5,FALSE)</f>
        <v>24.7</v>
      </c>
      <c r="Z28" s="82">
        <f>VLOOKUP(B28,'[7]Sheet 1'!$A$2:$G$83,3,FALSE)</f>
        <v>99.9</v>
      </c>
      <c r="AA28" s="82">
        <f>VLOOKUP(B28,'[7]Sheet 1'!$A$2:$G$83,4,FALSE)</f>
        <v>106.8</v>
      </c>
      <c r="AB28" s="82">
        <f>VLOOKUP(B28,'[7]Sheet 1'!$A$2:$G$83,5,FALSE)</f>
        <v>108.2</v>
      </c>
      <c r="AC28" s="82">
        <f>VLOOKUP(B28,'[8]Sheet 1'!$A$2:$G$77,3,FALSE)</f>
        <v>6.6</v>
      </c>
      <c r="AD28" s="82">
        <f>VLOOKUP(B28,'[8]Sheet 1'!$A$2:$G$77,4,FALSE)</f>
        <v>8.6999999999999993</v>
      </c>
      <c r="AE28" s="82">
        <f>VLOOKUP(B28,'[8]Sheet 1'!$A$2:$G$77,5,FALSE)</f>
        <v>8.5</v>
      </c>
      <c r="AF28" s="82">
        <f>VLOOKUP(B28,'[9]Sheet 1'!$A$2:$G$80,3,FALSE)</f>
        <v>1.86</v>
      </c>
      <c r="AG28" s="82">
        <f>VLOOKUP(B28,'[9]Sheet 1'!$A$2:$G$80,4,FALSE)</f>
        <v>1.67</v>
      </c>
      <c r="AH28" s="82">
        <f>VLOOKUP(B28,'[9]Sheet 1'!$A$2:$G$80,5,FALSE)</f>
        <v>1.65</v>
      </c>
      <c r="AI28" s="82">
        <f>VLOOKUP(B28,'[10]Sheet 1'!$A$2:$G$81,3,FALSE)</f>
        <v>24.1</v>
      </c>
      <c r="AJ28" s="82">
        <f>VLOOKUP(B28,'[10]Sheet 1'!$A$2:$G$81,4,FALSE)</f>
        <v>26.2</v>
      </c>
      <c r="AK28" s="82">
        <f>VLOOKUP(B28,'[10]Sheet 1'!$A$2:$G$81,5,FALSE)</f>
        <v>26.6</v>
      </c>
      <c r="AL28" s="82">
        <f>VLOOKUP(B28,'[12]Sheet 1'!$A$2:$G$16,2,FALSE)</f>
        <v>88.9</v>
      </c>
      <c r="AM28" s="82">
        <f>VLOOKUP(B28,'[12]Sheet 1'!$A$2:$G$16,3,FALSE)</f>
        <v>83.4</v>
      </c>
      <c r="AN28" s="82">
        <f>VLOOKUP(B28,'[12]Sheet 1'!$A$2:$G$16,4,FALSE)</f>
        <v>81.900000000000006</v>
      </c>
      <c r="AO28" s="82">
        <f>VLOOKUP(B28,'[13]Sheet 1'!$A$2:$G$16,2,FALSE)</f>
        <v>0</v>
      </c>
      <c r="AP28" s="82">
        <f>VLOOKUP(B28,'[13]Sheet 1'!$A$2:$G$16,3,FALSE)</f>
        <v>2.7</v>
      </c>
      <c r="AQ28" s="82">
        <f>VLOOKUP(B28,'[13]Sheet 1'!$A$2:$G$16,4,FALSE)</f>
        <v>2.8</v>
      </c>
      <c r="AR28" s="83">
        <f>VLOOKUP(B28,'[16]Sheet 1'!$A$2:$G$16,2,FALSE)</f>
        <v>4.4000000000000004</v>
      </c>
      <c r="AS28" s="83">
        <f>VLOOKUP(B28,'[16]Sheet 1'!$A$2:$G$16,3,FALSE)</f>
        <v>3.9</v>
      </c>
      <c r="AT28" s="83">
        <f>VLOOKUP(B28,'[16]Sheet 1'!$A$2:$G$16,4,FALSE)</f>
        <v>4.3</v>
      </c>
      <c r="AU28" s="83" t="s">
        <v>232</v>
      </c>
      <c r="AV28" s="83" t="s">
        <v>232</v>
      </c>
      <c r="AW28" s="83" t="s">
        <v>232</v>
      </c>
      <c r="AX28" s="83" t="s">
        <v>232</v>
      </c>
      <c r="AY28" s="83" t="s">
        <v>232</v>
      </c>
      <c r="AZ28" s="83" t="s">
        <v>232</v>
      </c>
      <c r="BA28" s="82">
        <v>85</v>
      </c>
      <c r="BB28" s="83" t="s">
        <v>232</v>
      </c>
      <c r="BC28" s="82">
        <v>77</v>
      </c>
      <c r="BD28" s="82">
        <v>75.5</v>
      </c>
      <c r="BE28" s="82" t="s">
        <v>12</v>
      </c>
      <c r="BF28" s="82">
        <v>70.833333333333343</v>
      </c>
      <c r="BG28" s="82">
        <v>76.08695652173914</v>
      </c>
      <c r="BH28" s="78"/>
      <c r="BI28" s="78"/>
      <c r="BJ28" s="79"/>
      <c r="BK28" s="82">
        <f>VLOOKUP(B28,'[1]Sheet 1'!$A$2:$H$82,3,FALSE)</f>
        <v>87.7</v>
      </c>
      <c r="BL28" s="82">
        <f>VLOOKUP(B28,'[1]Sheet 1'!$A$2:$H$82,4,FALSE)</f>
        <v>89.5</v>
      </c>
      <c r="BM28" s="82">
        <f>VLOOKUP(B28,'[1]Sheet 1'!$A$2:$H$82,5,FALSE)</f>
        <v>86.1</v>
      </c>
      <c r="BN28" s="82">
        <f>VLOOKUP(B28,'[2]Sheet 1'!$A$2:$H$82,3,FALSE)</f>
        <v>2.9</v>
      </c>
      <c r="BO28" s="82">
        <f>VLOOKUP(B28,'[2]Sheet 1'!$A$2:$H$82,4,FALSE)</f>
        <v>6.1</v>
      </c>
      <c r="BP28" s="82">
        <f>VLOOKUP(B28,'[2]Sheet 1'!$A$2:$H$82,5,FALSE)</f>
        <v>6.4</v>
      </c>
      <c r="BQ28" s="82">
        <f>VLOOKUP(B28,'[3]Sheet 1'!$A$2:$H$82,3,FALSE)</f>
        <v>41.3</v>
      </c>
      <c r="BR28" s="82">
        <f>VLOOKUP(B28,'[3]Sheet 1'!$A$2:$H$82,4,FALSE)</f>
        <v>46.3</v>
      </c>
      <c r="BS28" s="82">
        <f>VLOOKUP(B28,'[3]Sheet 1'!$A$2:$H$82,5,FALSE)</f>
        <v>46.6</v>
      </c>
      <c r="BT28" s="82" t="s">
        <v>70</v>
      </c>
      <c r="BU28" s="82" t="s">
        <v>232</v>
      </c>
      <c r="BV28" s="82" t="s">
        <v>232</v>
      </c>
      <c r="BW28" s="82" t="s">
        <v>232</v>
      </c>
      <c r="BX28" s="82">
        <f>VLOOKUP(B28,'[18]Sheet 1'!$A$2:$G$16,3,FALSE)</f>
        <v>84.5</v>
      </c>
      <c r="BY28" s="82">
        <f>VLOOKUP(B28,'[18]Sheet 1'!$A$2:$G$16,4,FALSE)</f>
        <v>83.5</v>
      </c>
      <c r="BZ28" s="82">
        <f>VLOOKUP(B28,'[18]Sheet 1'!$A$2:$G$16,5,FALSE)</f>
        <v>82.6</v>
      </c>
      <c r="CA28" s="82">
        <f>VLOOKUP(B28,'[18]Sheet 1'!$A$17:$G$31,3,FALSE)</f>
        <v>90.1</v>
      </c>
      <c r="CB28" s="82">
        <f>VLOOKUP(B28,'[18]Sheet 1'!$A$17:$G$31,4,FALSE)</f>
        <v>89.2</v>
      </c>
      <c r="CC28" s="82">
        <f>VLOOKUP(B28,'[18]Sheet 1'!$A$17:$G$31,5,FALSE)</f>
        <v>89.7</v>
      </c>
    </row>
    <row r="29" spans="1:81" s="9" customFormat="1">
      <c r="A29" s="26" t="s">
        <v>142</v>
      </c>
      <c r="B29" s="26" t="s">
        <v>71</v>
      </c>
      <c r="C29" s="35" t="s">
        <v>17</v>
      </c>
      <c r="D29" s="26" t="s">
        <v>83</v>
      </c>
      <c r="E29" s="26" t="s">
        <v>77</v>
      </c>
      <c r="F29" s="54" t="s">
        <v>12</v>
      </c>
      <c r="G29" s="54" t="s">
        <v>12</v>
      </c>
      <c r="H29" s="26">
        <v>184</v>
      </c>
      <c r="I29" s="54" t="s">
        <v>12</v>
      </c>
      <c r="J29" s="26">
        <v>191</v>
      </c>
      <c r="K29" s="54" t="s">
        <v>12</v>
      </c>
      <c r="L29" s="26">
        <v>241</v>
      </c>
      <c r="M29" s="54" t="s">
        <v>12</v>
      </c>
      <c r="N29" s="23">
        <f>VLOOKUP($B29,Extract_R__20_10_25!$B$2:$H$75,4,FALSE)</f>
        <v>237</v>
      </c>
      <c r="O29" s="23"/>
      <c r="P29" s="82">
        <f>VLOOKUP($B29,Extract_R__20_10_25!$B$2:$H$75,6,FALSE)</f>
        <v>99</v>
      </c>
      <c r="Q29" s="82">
        <f>VLOOKUP(B29,'[4]Sheet 1'!$A$2:$G$27,3,FALSE)</f>
        <v>99.5</v>
      </c>
      <c r="R29" s="82">
        <f>VLOOKUP(B29,'[4]Sheet 1'!$A$2:$G$27,4,FALSE)</f>
        <v>115.5</v>
      </c>
      <c r="S29" s="82">
        <f>VLOOKUP(B29,'[4]Sheet 1'!$A$2:$G$27,5,FALSE)</f>
        <v>110.6</v>
      </c>
      <c r="T29" s="92">
        <f>VLOOKUP(B29,'[5]Sheet 1'!$A$2:$H$80,3,FALSE)</f>
        <v>44.5</v>
      </c>
      <c r="U29" s="92">
        <f>VLOOKUP(B29,'[5]Sheet 1'!$A$2:$H$80,4,FALSE)</f>
        <v>34.799999999999997</v>
      </c>
      <c r="V29" s="92">
        <f>VLOOKUP(B29,'[5]Sheet 1'!$A$2:$H$80,5,FALSE)</f>
        <v>33.5</v>
      </c>
      <c r="W29" s="92">
        <f>VLOOKUP(B29,'[6]Sheet 1'!$A$2:$H$79,3,FALSE)</f>
        <v>17.600000000000001</v>
      </c>
      <c r="X29" s="92">
        <f>VLOOKUP(B29,'[6]Sheet 1'!$A$2:$H$79,4,FALSE)</f>
        <v>24.7</v>
      </c>
      <c r="Y29" s="92">
        <f>VLOOKUP(B29,'[6]Sheet 1'!$A$2:$H$79,5,FALSE)</f>
        <v>24.7</v>
      </c>
      <c r="Z29" s="92">
        <f>VLOOKUP(B29,'[7]Sheet 1'!$A$2:$G$83,3,FALSE)</f>
        <v>99.9</v>
      </c>
      <c r="AA29" s="92">
        <f>VLOOKUP(B29,'[7]Sheet 1'!$A$2:$G$83,4,FALSE)</f>
        <v>106.8</v>
      </c>
      <c r="AB29" s="92">
        <f>VLOOKUP(B29,'[7]Sheet 1'!$A$2:$G$83,5,FALSE)</f>
        <v>108.2</v>
      </c>
      <c r="AC29" s="92">
        <f>VLOOKUP(B29,'[8]Sheet 1'!$A$2:$G$77,3,FALSE)</f>
        <v>12.1</v>
      </c>
      <c r="AD29" s="92">
        <f>VLOOKUP(B29,'[8]Sheet 1'!$A$2:$G$77,4,FALSE)</f>
        <v>8.6999999999999993</v>
      </c>
      <c r="AE29" s="92">
        <f>VLOOKUP(B29,'[8]Sheet 1'!$A$2:$G$77,5,FALSE)</f>
        <v>8.5</v>
      </c>
      <c r="AF29" s="92">
        <f>VLOOKUP(B29,'[9]Sheet 1'!$A$2:$G$80,3,FALSE)</f>
        <v>1.85</v>
      </c>
      <c r="AG29" s="92">
        <f>VLOOKUP(B29,'[9]Sheet 1'!$A$2:$G$80,4,FALSE)</f>
        <v>1.67</v>
      </c>
      <c r="AH29" s="92">
        <f>VLOOKUP(B29,'[9]Sheet 1'!$A$2:$G$80,5,FALSE)</f>
        <v>1.65</v>
      </c>
      <c r="AI29" s="92">
        <f>VLOOKUP(B29,'[10]Sheet 1'!$A$2:$G$81,3,FALSE)</f>
        <v>23.4</v>
      </c>
      <c r="AJ29" s="92">
        <f>VLOOKUP(B29,'[10]Sheet 1'!$A$2:$G$81,4,FALSE)</f>
        <v>26.2</v>
      </c>
      <c r="AK29" s="92">
        <f>VLOOKUP(B29,'[10]Sheet 1'!$A$2:$G$81,5,FALSE)</f>
        <v>26.6</v>
      </c>
      <c r="AL29" s="92">
        <f>VLOOKUP(B29,'[12]Sheet 1'!$A$2:$G$16,2,FALSE)</f>
        <v>91.5</v>
      </c>
      <c r="AM29" s="92">
        <f>VLOOKUP(B29,'[12]Sheet 1'!$A$2:$G$16,3,FALSE)</f>
        <v>83.4</v>
      </c>
      <c r="AN29" s="92">
        <f>VLOOKUP(B29,'[12]Sheet 1'!$A$2:$G$16,4,FALSE)</f>
        <v>81.900000000000006</v>
      </c>
      <c r="AO29" s="92">
        <f>VLOOKUP(B29,'[13]Sheet 1'!$A$2:$G$16,2,FALSE)</f>
        <v>0</v>
      </c>
      <c r="AP29" s="92">
        <f>VLOOKUP(B29,'[13]Sheet 1'!$A$2:$G$16,3,FALSE)</f>
        <v>2.7</v>
      </c>
      <c r="AQ29" s="92">
        <f>VLOOKUP(B29,'[13]Sheet 1'!$A$2:$G$16,4,FALSE)</f>
        <v>2.8</v>
      </c>
      <c r="AR29" s="83">
        <f>VLOOKUP(B29,'[16]Sheet 1'!$A$2:$G$16,2,FALSE)</f>
        <v>3.4</v>
      </c>
      <c r="AS29" s="83">
        <f>VLOOKUP(B29,'[16]Sheet 1'!$A$2:$G$16,3,FALSE)</f>
        <v>3.9</v>
      </c>
      <c r="AT29" s="83">
        <f>VLOOKUP(B29,'[16]Sheet 1'!$A$2:$G$16,4,FALSE)</f>
        <v>4.3</v>
      </c>
      <c r="AU29" s="83" t="s">
        <v>232</v>
      </c>
      <c r="AV29" s="83" t="s">
        <v>232</v>
      </c>
      <c r="AW29" s="83" t="s">
        <v>232</v>
      </c>
      <c r="AX29" s="83" t="s">
        <v>232</v>
      </c>
      <c r="AY29" s="83" t="s">
        <v>232</v>
      </c>
      <c r="AZ29" s="83" t="s">
        <v>232</v>
      </c>
      <c r="BA29" s="82">
        <v>90.6</v>
      </c>
      <c r="BB29" s="83" t="s">
        <v>232</v>
      </c>
      <c r="BC29" s="82">
        <v>77</v>
      </c>
      <c r="BD29" s="82">
        <v>75.5</v>
      </c>
      <c r="BE29" s="82" t="s">
        <v>12</v>
      </c>
      <c r="BF29" s="82">
        <v>70.833333333333343</v>
      </c>
      <c r="BG29" s="82">
        <v>76.08695652173914</v>
      </c>
      <c r="BH29" s="78"/>
      <c r="BI29" s="78"/>
      <c r="BJ29" s="79"/>
      <c r="BK29" s="82">
        <f>VLOOKUP(B29,'[1]Sheet 1'!$A$2:$H$82,3,FALSE)</f>
        <v>90.8</v>
      </c>
      <c r="BL29" s="82">
        <f>VLOOKUP(B29,'[1]Sheet 1'!$A$2:$H$82,4,FALSE)</f>
        <v>89.5</v>
      </c>
      <c r="BM29" s="82">
        <f>VLOOKUP(B29,'[1]Sheet 1'!$A$2:$H$82,5,FALSE)</f>
        <v>86.1</v>
      </c>
      <c r="BN29" s="82">
        <f>VLOOKUP(B29,'[2]Sheet 1'!$A$2:$H$82,3,FALSE)</f>
        <v>3.9</v>
      </c>
      <c r="BO29" s="82">
        <f>VLOOKUP(B29,'[2]Sheet 1'!$A$2:$H$82,4,FALSE)</f>
        <v>6.1</v>
      </c>
      <c r="BP29" s="82">
        <f>VLOOKUP(B29,'[2]Sheet 1'!$A$2:$H$82,5,FALSE)</f>
        <v>6.4</v>
      </c>
      <c r="BQ29" s="82">
        <f>VLOOKUP(B29,'[3]Sheet 1'!$A$2:$H$82,3,FALSE)</f>
        <v>43.5</v>
      </c>
      <c r="BR29" s="82">
        <f>VLOOKUP(B29,'[3]Sheet 1'!$A$2:$H$82,4,FALSE)</f>
        <v>46.3</v>
      </c>
      <c r="BS29" s="82">
        <f>VLOOKUP(B29,'[3]Sheet 1'!$A$2:$H$82,5,FALSE)</f>
        <v>46.6</v>
      </c>
      <c r="BT29" s="82" t="s">
        <v>71</v>
      </c>
      <c r="BU29" s="82" t="s">
        <v>232</v>
      </c>
      <c r="BV29" s="82" t="s">
        <v>232</v>
      </c>
      <c r="BW29" s="82" t="s">
        <v>232</v>
      </c>
      <c r="BX29" s="82">
        <f>VLOOKUP(B29,'[18]Sheet 1'!$A$2:$G$16,3,FALSE)</f>
        <v>73.599999999999994</v>
      </c>
      <c r="BY29" s="82">
        <f>VLOOKUP(B29,'[18]Sheet 1'!$A$2:$G$16,4,FALSE)</f>
        <v>83.5</v>
      </c>
      <c r="BZ29" s="82">
        <f>VLOOKUP(B29,'[18]Sheet 1'!$A$2:$G$16,5,FALSE)</f>
        <v>82.6</v>
      </c>
      <c r="CA29" s="82">
        <f>VLOOKUP(B29,'[18]Sheet 1'!$A$17:$G$31,3,FALSE)</f>
        <v>87.3</v>
      </c>
      <c r="CB29" s="82">
        <f>VLOOKUP(B29,'[18]Sheet 1'!$A$17:$G$31,4,FALSE)</f>
        <v>89.2</v>
      </c>
      <c r="CC29" s="82">
        <f>VLOOKUP(B29,'[18]Sheet 1'!$A$17:$G$31,5,FALSE)</f>
        <v>89.7</v>
      </c>
    </row>
    <row r="30" spans="1:81">
      <c r="AW30" s="60"/>
      <c r="AX30" s="60"/>
      <c r="AY30" s="60"/>
      <c r="AZ30" s="60"/>
      <c r="BC30" s="71"/>
      <c r="BD30" s="71"/>
    </row>
    <row r="31" spans="1:81">
      <c r="AW31" s="60"/>
      <c r="AX31" s="60"/>
      <c r="AY31" s="60"/>
      <c r="AZ31" s="60"/>
    </row>
    <row r="32" spans="1:81">
      <c r="AW32" s="60"/>
      <c r="AX32" s="60"/>
      <c r="AY32" s="60"/>
      <c r="AZ32" s="60"/>
    </row>
    <row r="33" spans="1:72">
      <c r="AW33" s="60"/>
      <c r="AX33" s="60"/>
      <c r="AY33" s="60"/>
      <c r="AZ33" s="60"/>
    </row>
    <row r="34" spans="1:72" s="42" customFormat="1" ht="38.25">
      <c r="D34" s="42" t="s">
        <v>202</v>
      </c>
      <c r="E34" s="42" t="s">
        <v>200</v>
      </c>
      <c r="F34" s="42" t="s">
        <v>50</v>
      </c>
      <c r="G34" s="42" t="s">
        <v>31</v>
      </c>
      <c r="H34" s="42" t="s">
        <v>33</v>
      </c>
      <c r="I34" s="42" t="s">
        <v>51</v>
      </c>
      <c r="J34" s="42" t="s">
        <v>52</v>
      </c>
      <c r="K34" s="42" t="s">
        <v>173</v>
      </c>
      <c r="L34" s="42" t="s">
        <v>32</v>
      </c>
      <c r="AW34" s="96"/>
      <c r="AX34" s="96"/>
      <c r="AY34" s="96"/>
      <c r="AZ34" s="96"/>
    </row>
    <row r="35" spans="1:72" s="1" customFormat="1">
      <c r="A35" s="1" t="s">
        <v>124</v>
      </c>
      <c r="B35" s="1" t="s">
        <v>65</v>
      </c>
      <c r="D35" s="44">
        <v>5</v>
      </c>
      <c r="E35" s="44">
        <v>5</v>
      </c>
      <c r="F35" s="44">
        <v>3.1034480000000002</v>
      </c>
      <c r="G35" s="44">
        <v>-5</v>
      </c>
      <c r="H35" s="44">
        <v>-4.375</v>
      </c>
      <c r="I35" s="44">
        <v>3.5333329999999998</v>
      </c>
      <c r="J35" s="44">
        <v>3.026316</v>
      </c>
      <c r="K35" s="44">
        <v>2.542373</v>
      </c>
      <c r="L35" s="44"/>
      <c r="R35" s="44"/>
      <c r="S35" s="44"/>
      <c r="T35" s="44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K35" s="97"/>
      <c r="AL35" s="97"/>
      <c r="AM35" s="97"/>
      <c r="AN35" s="97"/>
      <c r="AO35" s="97"/>
      <c r="AP35" s="97"/>
      <c r="AQ35" s="97"/>
      <c r="AR35" s="97"/>
      <c r="AU35" s="97"/>
      <c r="AV35" s="97"/>
      <c r="AW35" s="98"/>
      <c r="AX35" s="98"/>
      <c r="AY35" s="98"/>
      <c r="AZ35" s="98"/>
      <c r="BC35" s="97"/>
      <c r="BD35" s="97"/>
      <c r="BE35" s="97"/>
      <c r="BF35" s="97"/>
      <c r="BG35" s="97"/>
      <c r="BH35" s="97"/>
      <c r="BI35" s="97"/>
      <c r="BJ35" s="97"/>
      <c r="BK35" s="97"/>
      <c r="BL35" s="97"/>
      <c r="BM35" s="97"/>
      <c r="BN35" s="97"/>
      <c r="BO35" s="97"/>
      <c r="BP35" s="97"/>
      <c r="BQ35" s="97"/>
      <c r="BR35" s="97"/>
      <c r="BS35" s="97"/>
      <c r="BT35" s="97"/>
    </row>
    <row r="36" spans="1:72" s="1" customFormat="1">
      <c r="A36" s="1" t="s">
        <v>125</v>
      </c>
      <c r="B36" s="1" t="s">
        <v>34</v>
      </c>
      <c r="D36" s="44">
        <v>5</v>
      </c>
      <c r="E36" s="44">
        <v>-3.6010360000000001</v>
      </c>
      <c r="F36" s="44">
        <v>-0.20833299999999999</v>
      </c>
      <c r="G36" s="44">
        <v>3.3333330000000001</v>
      </c>
      <c r="H36" s="44">
        <v>0.78313299999999997</v>
      </c>
      <c r="I36" s="44">
        <v>-2.335766</v>
      </c>
      <c r="J36" s="44">
        <v>-1.9047620000000001</v>
      </c>
      <c r="K36" s="44">
        <v>-0.17167399999999999</v>
      </c>
      <c r="L36" s="44"/>
      <c r="R36" s="44"/>
      <c r="S36" s="44"/>
      <c r="T36" s="44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K36" s="98" t="s">
        <v>239</v>
      </c>
      <c r="AL36" s="97"/>
      <c r="AM36" s="97"/>
      <c r="AN36" s="97"/>
      <c r="AO36" s="97"/>
      <c r="AP36" s="97"/>
      <c r="AQ36" s="97"/>
      <c r="AR36" s="97"/>
      <c r="AU36" s="97"/>
      <c r="AV36" s="97"/>
      <c r="AW36" s="98"/>
      <c r="AX36" s="98"/>
      <c r="AY36" s="98"/>
      <c r="AZ36" s="98"/>
      <c r="BC36" s="97"/>
      <c r="BD36" s="97"/>
      <c r="BE36" s="97"/>
      <c r="BF36" s="97"/>
      <c r="BG36" s="97"/>
      <c r="BH36" s="97"/>
      <c r="BI36" s="97"/>
      <c r="BJ36" s="97"/>
      <c r="BK36" s="97"/>
      <c r="BL36" s="97"/>
      <c r="BM36" s="97"/>
      <c r="BN36" s="97"/>
      <c r="BO36" s="97"/>
      <c r="BP36" s="97"/>
      <c r="BQ36" s="97"/>
      <c r="BR36" s="97"/>
      <c r="BS36" s="97"/>
      <c r="BT36" s="97"/>
    </row>
    <row r="37" spans="1:72" s="1" customFormat="1">
      <c r="A37" s="1" t="s">
        <v>127</v>
      </c>
      <c r="B37" s="1" t="s">
        <v>66</v>
      </c>
      <c r="D37" s="44">
        <v>5</v>
      </c>
      <c r="E37" s="44">
        <v>3.5211269999999999</v>
      </c>
      <c r="F37" s="44">
        <v>5</v>
      </c>
      <c r="G37" s="44">
        <v>-3.75</v>
      </c>
      <c r="H37" s="44">
        <v>-5</v>
      </c>
      <c r="I37" s="44">
        <v>0.66666700000000001</v>
      </c>
      <c r="J37" s="44">
        <v>-0.19047600000000001</v>
      </c>
      <c r="K37" s="44">
        <v>5</v>
      </c>
      <c r="L37" s="44"/>
      <c r="R37" s="44"/>
      <c r="S37" s="44"/>
      <c r="T37" s="44"/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K37" s="97"/>
      <c r="AL37" s="97"/>
      <c r="AM37" s="97"/>
      <c r="AN37" s="97"/>
      <c r="AO37" s="97"/>
      <c r="AP37" s="97"/>
      <c r="AQ37" s="97"/>
      <c r="AR37" s="97"/>
      <c r="AU37" s="97"/>
      <c r="AV37" s="97"/>
      <c r="AW37" s="98"/>
      <c r="AX37" s="98"/>
      <c r="AY37" s="98"/>
      <c r="AZ37" s="98"/>
      <c r="BC37" s="97"/>
      <c r="BD37" s="97"/>
      <c r="BE37" s="97"/>
      <c r="BF37" s="97"/>
      <c r="BG37" s="97"/>
      <c r="BH37" s="97"/>
      <c r="BI37" s="97"/>
      <c r="BJ37" s="97"/>
      <c r="BK37" s="97"/>
      <c r="BL37" s="97"/>
      <c r="BM37" s="97"/>
      <c r="BN37" s="97"/>
      <c r="BO37" s="97"/>
      <c r="BP37" s="97"/>
      <c r="BQ37" s="97"/>
      <c r="BR37" s="97"/>
      <c r="BS37" s="97"/>
      <c r="BT37" s="97"/>
    </row>
    <row r="38" spans="1:72" s="1" customFormat="1">
      <c r="A38" s="1" t="s">
        <v>135</v>
      </c>
      <c r="B38" s="1" t="s">
        <v>61</v>
      </c>
      <c r="D38" s="44">
        <v>3.625</v>
      </c>
      <c r="E38" s="44">
        <v>-3.264249</v>
      </c>
      <c r="F38" s="44">
        <v>-5</v>
      </c>
      <c r="G38" s="44">
        <v>0.83333299999999999</v>
      </c>
      <c r="H38" s="44">
        <v>0.18072299999999999</v>
      </c>
      <c r="I38" s="44">
        <v>-5</v>
      </c>
      <c r="J38" s="44">
        <v>-5</v>
      </c>
      <c r="K38" s="44">
        <v>-1.030043</v>
      </c>
      <c r="L38" s="44"/>
      <c r="R38" s="99"/>
      <c r="S38" s="44"/>
      <c r="T38" s="44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K38" s="97"/>
      <c r="AL38" s="97"/>
      <c r="AM38" s="97"/>
      <c r="AN38" s="97"/>
      <c r="AO38" s="97"/>
      <c r="AP38" s="97"/>
      <c r="AQ38" s="97"/>
      <c r="AR38" s="97"/>
      <c r="AU38" s="97"/>
      <c r="AV38" s="97"/>
      <c r="AW38" s="98"/>
      <c r="AX38" s="98"/>
      <c r="AY38" s="98"/>
      <c r="AZ38" s="98"/>
      <c r="BC38" s="97"/>
      <c r="BD38" s="97"/>
      <c r="BE38" s="97"/>
      <c r="BF38" s="97"/>
      <c r="BG38" s="97"/>
      <c r="BH38" s="97"/>
      <c r="BI38" s="97"/>
      <c r="BJ38" s="97"/>
      <c r="BK38" s="97"/>
      <c r="BL38" s="97"/>
      <c r="BM38" s="97"/>
      <c r="BN38" s="97"/>
      <c r="BO38" s="97"/>
      <c r="BP38" s="97"/>
      <c r="BQ38" s="97"/>
      <c r="BR38" s="97"/>
      <c r="BS38" s="97"/>
      <c r="BT38" s="97"/>
    </row>
    <row r="39" spans="1:72" s="1" customFormat="1">
      <c r="A39" s="1" t="s">
        <v>138</v>
      </c>
      <c r="B39" s="1" t="s">
        <v>64</v>
      </c>
      <c r="D39" s="44">
        <v>-1.66065</v>
      </c>
      <c r="E39" s="44">
        <v>-4.5077720000000001</v>
      </c>
      <c r="F39" s="44">
        <v>-1.1805559999999999</v>
      </c>
      <c r="G39" s="44">
        <v>5</v>
      </c>
      <c r="H39" s="44">
        <v>3.072289</v>
      </c>
      <c r="I39" s="44">
        <v>5</v>
      </c>
      <c r="J39" s="44">
        <v>5</v>
      </c>
      <c r="K39" s="44">
        <v>1.7796609999999999</v>
      </c>
      <c r="L39" s="44"/>
      <c r="R39" s="99"/>
      <c r="S39" s="44"/>
      <c r="T39" s="44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K39" s="97"/>
      <c r="AL39" s="97"/>
      <c r="AM39" s="97"/>
      <c r="AN39" s="97"/>
      <c r="AO39" s="97"/>
      <c r="AP39" s="97"/>
      <c r="AQ39" s="97"/>
      <c r="AR39" s="97"/>
      <c r="AU39" s="97"/>
      <c r="AV39" s="97"/>
      <c r="AW39" s="98"/>
      <c r="AX39" s="98"/>
      <c r="AY39" s="98"/>
      <c r="AZ39" s="98"/>
      <c r="BC39" s="97"/>
      <c r="BD39" s="97"/>
      <c r="BE39" s="97"/>
      <c r="BF39" s="97"/>
      <c r="BG39" s="97"/>
      <c r="BH39" s="97"/>
      <c r="BI39" s="97"/>
      <c r="BJ39" s="97"/>
      <c r="BK39" s="97"/>
      <c r="BL39" s="97"/>
      <c r="BM39" s="97"/>
      <c r="BN39" s="97"/>
      <c r="BO39" s="97"/>
      <c r="BP39" s="97"/>
      <c r="BQ39" s="97"/>
      <c r="BR39" s="97"/>
      <c r="BS39" s="97"/>
      <c r="BT39" s="97"/>
    </row>
    <row r="40" spans="1:72" s="1" customFormat="1">
      <c r="A40" s="1" t="s">
        <v>139</v>
      </c>
      <c r="B40" s="1" t="s">
        <v>67</v>
      </c>
      <c r="D40" s="44">
        <v>2.3125</v>
      </c>
      <c r="E40" s="44">
        <v>-2.512953</v>
      </c>
      <c r="F40" s="44">
        <v>3.2758620000000001</v>
      </c>
      <c r="G40" s="44">
        <v>0.97222200000000003</v>
      </c>
      <c r="H40" s="44">
        <v>0.36144599999999999</v>
      </c>
      <c r="I40" s="44">
        <v>2.0666669999999998</v>
      </c>
      <c r="J40" s="44">
        <v>-1.5238100000000001</v>
      </c>
      <c r="K40" s="44">
        <v>-0.94420599999999999</v>
      </c>
      <c r="L40" s="44"/>
      <c r="R40" s="44"/>
      <c r="S40" s="44"/>
      <c r="T40" s="44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K40" s="97"/>
      <c r="AL40" s="97"/>
      <c r="AM40" s="97"/>
      <c r="AN40" s="97"/>
      <c r="AO40" s="97"/>
      <c r="AP40" s="97"/>
      <c r="AQ40" s="97"/>
      <c r="AR40" s="97"/>
      <c r="AU40" s="97"/>
      <c r="AV40" s="97"/>
      <c r="AW40" s="98"/>
      <c r="AX40" s="98"/>
      <c r="AY40" s="98"/>
      <c r="AZ40" s="98"/>
      <c r="BC40" s="97"/>
      <c r="BD40" s="97"/>
      <c r="BE40" s="97"/>
      <c r="BF40" s="97"/>
      <c r="BG40" s="97"/>
      <c r="BH40" s="97"/>
      <c r="BI40" s="97"/>
      <c r="BJ40" s="97"/>
      <c r="BK40" s="97"/>
      <c r="BL40" s="97"/>
      <c r="BM40" s="97"/>
      <c r="BN40" s="97"/>
      <c r="BO40" s="97"/>
      <c r="BP40" s="97"/>
      <c r="BQ40" s="97"/>
      <c r="BR40" s="97"/>
      <c r="BS40" s="97"/>
      <c r="BT40" s="97"/>
    </row>
    <row r="41" spans="1:72" s="1" customFormat="1">
      <c r="A41" s="1" t="s">
        <v>140</v>
      </c>
      <c r="B41" s="1" t="s">
        <v>68</v>
      </c>
      <c r="D41" s="44">
        <v>-1.5433209999999999</v>
      </c>
      <c r="E41" s="44">
        <v>-5</v>
      </c>
      <c r="F41" s="44">
        <v>-2.7777780000000001</v>
      </c>
      <c r="G41" s="44">
        <v>2.6388889999999998</v>
      </c>
      <c r="H41" s="44">
        <v>1.506024</v>
      </c>
      <c r="I41" s="44">
        <v>3.9333330000000002</v>
      </c>
      <c r="J41" s="44">
        <v>5</v>
      </c>
      <c r="K41" s="44">
        <v>1.1016950000000001</v>
      </c>
      <c r="L41" s="44"/>
      <c r="R41" s="44"/>
      <c r="S41" s="44"/>
      <c r="T41" s="44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K41" s="97"/>
      <c r="AL41" s="97"/>
      <c r="AM41" s="97"/>
      <c r="AN41" s="97"/>
      <c r="AO41" s="97"/>
      <c r="AP41" s="97"/>
      <c r="AQ41" s="97"/>
      <c r="AR41" s="97"/>
      <c r="AU41" s="97"/>
      <c r="AV41" s="97"/>
      <c r="AW41" s="98"/>
      <c r="AX41" s="98"/>
      <c r="AY41" s="98"/>
      <c r="AZ41" s="98"/>
      <c r="BC41" s="97"/>
      <c r="BD41" s="97"/>
      <c r="BE41" s="97"/>
      <c r="BF41" s="97"/>
      <c r="BG41" s="97"/>
      <c r="BH41" s="97"/>
      <c r="BI41" s="97"/>
      <c r="BJ41" s="97"/>
      <c r="BK41" s="97"/>
      <c r="BL41" s="97"/>
      <c r="BM41" s="97"/>
      <c r="BN41" s="97"/>
      <c r="BO41" s="97"/>
      <c r="BP41" s="97"/>
      <c r="BQ41" s="97"/>
      <c r="BR41" s="97"/>
      <c r="BS41" s="97"/>
      <c r="BT41" s="97"/>
    </row>
    <row r="42" spans="1:72" s="1" customFormat="1">
      <c r="A42" s="1" t="s">
        <v>141</v>
      </c>
      <c r="B42" s="1" t="s">
        <v>69</v>
      </c>
      <c r="D42" s="44">
        <v>3.25</v>
      </c>
      <c r="E42" s="44">
        <v>-1.11399</v>
      </c>
      <c r="F42" s="44">
        <v>-0.41666700000000001</v>
      </c>
      <c r="G42" s="44">
        <v>-2.75</v>
      </c>
      <c r="H42" s="44">
        <v>-3.75</v>
      </c>
      <c r="I42" s="44">
        <v>1.6666669999999999</v>
      </c>
      <c r="J42" s="44">
        <v>1.973684</v>
      </c>
      <c r="K42" s="44">
        <v>-0.772532</v>
      </c>
      <c r="L42" s="44"/>
      <c r="R42" s="44"/>
      <c r="S42" s="44"/>
      <c r="T42" s="44"/>
      <c r="U42" s="97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K42" s="97"/>
      <c r="AL42" s="97"/>
      <c r="AM42" s="97"/>
      <c r="AN42" s="97"/>
      <c r="AO42" s="97"/>
      <c r="AP42" s="97"/>
      <c r="AQ42" s="97"/>
      <c r="AR42" s="97"/>
      <c r="AU42" s="97"/>
      <c r="AV42" s="97"/>
      <c r="AW42" s="98"/>
      <c r="AX42" s="98"/>
      <c r="AY42" s="98"/>
      <c r="AZ42" s="98"/>
      <c r="BC42" s="97"/>
      <c r="BD42" s="97"/>
      <c r="BE42" s="97"/>
      <c r="BF42" s="97"/>
      <c r="BG42" s="97"/>
      <c r="BH42" s="97"/>
      <c r="BI42" s="97"/>
      <c r="BJ42" s="97"/>
      <c r="BK42" s="97"/>
      <c r="BL42" s="97"/>
      <c r="BM42" s="97"/>
      <c r="BN42" s="97"/>
      <c r="BO42" s="97"/>
      <c r="BP42" s="97"/>
      <c r="BQ42" s="97"/>
      <c r="BR42" s="97"/>
      <c r="BS42" s="97"/>
      <c r="BT42" s="97"/>
    </row>
    <row r="43" spans="1:72" s="1" customFormat="1">
      <c r="A43" s="1" t="s">
        <v>143</v>
      </c>
      <c r="B43" s="1" t="s">
        <v>70</v>
      </c>
      <c r="D43" s="44">
        <v>-0.91155200000000003</v>
      </c>
      <c r="E43" s="44">
        <v>-2.1502590000000001</v>
      </c>
      <c r="F43" s="44">
        <v>3.2758620000000001</v>
      </c>
      <c r="G43" s="44">
        <v>2.9166669999999999</v>
      </c>
      <c r="H43" s="44">
        <v>1.506024</v>
      </c>
      <c r="I43" s="44">
        <v>-3.686131</v>
      </c>
      <c r="J43" s="44">
        <v>2.3684210000000001</v>
      </c>
      <c r="K43" s="44">
        <v>3.3050850000000001</v>
      </c>
      <c r="L43" s="44"/>
      <c r="R43" s="99"/>
      <c r="S43" s="44"/>
      <c r="T43" s="44"/>
      <c r="U43" s="97"/>
      <c r="V43" s="97"/>
      <c r="W43" s="97"/>
      <c r="X43" s="97"/>
      <c r="Y43" s="97"/>
      <c r="Z43" s="97"/>
      <c r="AA43" s="97"/>
      <c r="AB43" s="97"/>
      <c r="AC43" s="97"/>
      <c r="AD43" s="97"/>
      <c r="AE43" s="97"/>
      <c r="AF43" s="97"/>
      <c r="AG43" s="97"/>
      <c r="AH43" s="97"/>
      <c r="AK43" s="97"/>
      <c r="AL43" s="97"/>
      <c r="AM43" s="97"/>
      <c r="AN43" s="97"/>
      <c r="AO43" s="97"/>
      <c r="AP43" s="97"/>
      <c r="AQ43" s="97"/>
      <c r="AR43" s="97"/>
      <c r="AU43" s="97"/>
      <c r="AV43" s="97"/>
      <c r="AW43" s="98"/>
      <c r="AX43" s="98"/>
      <c r="AY43" s="98"/>
      <c r="AZ43" s="98"/>
      <c r="BC43" s="97"/>
      <c r="BD43" s="97"/>
      <c r="BE43" s="97"/>
      <c r="BF43" s="97"/>
      <c r="BG43" s="97"/>
      <c r="BH43" s="97"/>
      <c r="BI43" s="97"/>
      <c r="BJ43" s="97"/>
      <c r="BK43" s="97"/>
      <c r="BL43" s="97"/>
      <c r="BM43" s="97"/>
      <c r="BN43" s="97"/>
      <c r="BO43" s="97"/>
      <c r="BP43" s="97"/>
      <c r="BQ43" s="97"/>
      <c r="BR43" s="97"/>
      <c r="BS43" s="97"/>
      <c r="BT43" s="97"/>
    </row>
    <row r="44" spans="1:72" s="1" customFormat="1">
      <c r="A44" s="1" t="s">
        <v>142</v>
      </c>
      <c r="B44" s="1" t="s">
        <v>71</v>
      </c>
      <c r="D44" s="44">
        <v>4.1875</v>
      </c>
      <c r="E44" s="44">
        <v>-2.1502590000000001</v>
      </c>
      <c r="F44" s="44">
        <v>-2.5</v>
      </c>
      <c r="G44" s="44">
        <v>2.7777780000000001</v>
      </c>
      <c r="H44" s="44">
        <v>1.927711</v>
      </c>
      <c r="I44" s="44">
        <v>-1.313869</v>
      </c>
      <c r="J44" s="44">
        <v>1.447368</v>
      </c>
      <c r="K44" s="44">
        <v>-0.214592</v>
      </c>
      <c r="L44" s="44"/>
      <c r="R44" s="99"/>
      <c r="S44" s="44"/>
      <c r="T44" s="44"/>
      <c r="U44" s="97"/>
      <c r="V44" s="97"/>
      <c r="W44" s="97"/>
      <c r="X44" s="97"/>
      <c r="Y44" s="97"/>
      <c r="Z44" s="97"/>
      <c r="AA44" s="97"/>
      <c r="AB44" s="97"/>
      <c r="AC44" s="97"/>
      <c r="AD44" s="97"/>
      <c r="AE44" s="97"/>
      <c r="AF44" s="97"/>
      <c r="AG44" s="97"/>
      <c r="AH44" s="97"/>
      <c r="AK44" s="97"/>
      <c r="AL44" s="97"/>
      <c r="AM44" s="97"/>
      <c r="AN44" s="97"/>
      <c r="AO44" s="97"/>
      <c r="AP44" s="97"/>
      <c r="AQ44" s="97"/>
      <c r="AR44" s="97"/>
      <c r="AU44" s="97"/>
      <c r="AV44" s="97"/>
      <c r="AW44" s="98"/>
      <c r="AX44" s="98"/>
      <c r="AY44" s="98"/>
      <c r="AZ44" s="98"/>
      <c r="BC44" s="97"/>
      <c r="BD44" s="97"/>
      <c r="BE44" s="97"/>
      <c r="BF44" s="97"/>
      <c r="BG44" s="97"/>
      <c r="BH44" s="97"/>
      <c r="BI44" s="97"/>
      <c r="BJ44" s="97"/>
      <c r="BK44" s="97"/>
      <c r="BL44" s="97"/>
      <c r="BM44" s="97"/>
      <c r="BN44" s="97"/>
      <c r="BO44" s="97"/>
      <c r="BP44" s="97"/>
      <c r="BQ44" s="97"/>
      <c r="BR44" s="97"/>
      <c r="BS44" s="97"/>
      <c r="BT44" s="97"/>
    </row>
    <row r="45" spans="1:72" s="1" customFormat="1"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97"/>
      <c r="AH45" s="97"/>
      <c r="AI45" s="97"/>
      <c r="AJ45" s="97"/>
      <c r="AK45" s="97"/>
      <c r="AL45" s="97"/>
      <c r="AM45" s="97"/>
      <c r="AN45" s="97"/>
      <c r="AO45" s="97"/>
      <c r="AP45" s="97"/>
      <c r="AQ45" s="97"/>
      <c r="AR45" s="97"/>
      <c r="AS45" s="97"/>
      <c r="AT45" s="97"/>
      <c r="AU45" s="97"/>
      <c r="AV45" s="97"/>
      <c r="AW45" s="98"/>
      <c r="AX45" s="98"/>
      <c r="AY45" s="98"/>
      <c r="AZ45" s="98"/>
      <c r="BA45" s="97"/>
      <c r="BB45" s="97"/>
      <c r="BC45" s="97"/>
      <c r="BD45" s="97"/>
      <c r="BE45" s="97"/>
      <c r="BF45" s="97"/>
      <c r="BG45" s="97"/>
      <c r="BH45" s="97"/>
      <c r="BI45" s="97"/>
      <c r="BJ45" s="97"/>
      <c r="BK45" s="97"/>
      <c r="BL45" s="97"/>
      <c r="BM45" s="97"/>
      <c r="BN45" s="97"/>
      <c r="BO45" s="97"/>
      <c r="BP45" s="97"/>
      <c r="BQ45" s="97"/>
      <c r="BR45" s="97"/>
      <c r="BS45" s="97"/>
      <c r="BT45" s="97"/>
    </row>
    <row r="46" spans="1:72" s="1" customFormat="1"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7"/>
      <c r="AC46" s="97"/>
      <c r="AD46" s="97"/>
      <c r="AE46" s="97"/>
      <c r="AF46" s="97"/>
      <c r="AG46" s="97"/>
      <c r="AH46" s="97"/>
      <c r="AI46" s="97"/>
      <c r="AJ46" s="97"/>
      <c r="AK46" s="97"/>
      <c r="AL46" s="97"/>
      <c r="AM46" s="97"/>
      <c r="AN46" s="97"/>
      <c r="AO46" s="97"/>
      <c r="AP46" s="97"/>
      <c r="AQ46" s="97"/>
      <c r="AR46" s="97"/>
      <c r="AS46" s="97"/>
      <c r="AT46" s="97"/>
      <c r="AU46" s="97"/>
      <c r="AV46" s="97"/>
      <c r="AW46" s="98"/>
      <c r="AX46" s="98"/>
      <c r="AY46" s="98"/>
      <c r="AZ46" s="98"/>
      <c r="BA46" s="97"/>
      <c r="BB46" s="97"/>
      <c r="BC46" s="97"/>
      <c r="BD46" s="97"/>
      <c r="BE46" s="97"/>
      <c r="BF46" s="97"/>
      <c r="BG46" s="97"/>
      <c r="BH46" s="97"/>
      <c r="BI46" s="97"/>
      <c r="BJ46" s="97"/>
      <c r="BK46" s="97"/>
      <c r="BL46" s="97"/>
      <c r="BM46" s="97"/>
      <c r="BN46" s="97"/>
      <c r="BO46" s="97"/>
      <c r="BP46" s="97"/>
      <c r="BQ46" s="97"/>
      <c r="BR46" s="97"/>
      <c r="BS46" s="97"/>
      <c r="BT46" s="97"/>
    </row>
    <row r="47" spans="1:72" s="1" customFormat="1"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  <c r="AF47" s="97"/>
      <c r="AG47" s="97"/>
      <c r="AH47" s="97"/>
      <c r="AI47" s="97"/>
      <c r="AJ47" s="97"/>
      <c r="AK47" s="97"/>
      <c r="AL47" s="97"/>
      <c r="AM47" s="97"/>
      <c r="AN47" s="97"/>
      <c r="AO47" s="97"/>
      <c r="AP47" s="97"/>
      <c r="AQ47" s="97"/>
      <c r="AR47" s="97"/>
      <c r="AS47" s="97"/>
      <c r="AT47" s="97"/>
      <c r="AU47" s="97"/>
      <c r="AV47" s="97"/>
      <c r="AW47" s="98"/>
      <c r="AX47" s="98"/>
      <c r="AY47" s="98"/>
      <c r="AZ47" s="98"/>
      <c r="BA47" s="97"/>
      <c r="BB47" s="97"/>
      <c r="BC47" s="97"/>
      <c r="BD47" s="97"/>
      <c r="BE47" s="97"/>
      <c r="BF47" s="97"/>
      <c r="BG47" s="97"/>
      <c r="BH47" s="97"/>
      <c r="BI47" s="97"/>
      <c r="BJ47" s="97"/>
      <c r="BK47" s="97"/>
      <c r="BL47" s="97"/>
      <c r="BM47" s="97"/>
      <c r="BN47" s="97"/>
      <c r="BO47" s="97"/>
      <c r="BP47" s="97"/>
      <c r="BQ47" s="97"/>
      <c r="BR47" s="97"/>
      <c r="BS47" s="97"/>
      <c r="BT47" s="97"/>
    </row>
    <row r="48" spans="1:72" s="42" customFormat="1" ht="38.25">
      <c r="D48" s="42" t="s">
        <v>202</v>
      </c>
      <c r="E48" s="42" t="s">
        <v>200</v>
      </c>
      <c r="F48" s="42" t="s">
        <v>50</v>
      </c>
      <c r="G48" s="42" t="s">
        <v>31</v>
      </c>
      <c r="H48" s="42" t="s">
        <v>33</v>
      </c>
      <c r="I48" s="42" t="s">
        <v>242</v>
      </c>
      <c r="J48" s="42" t="s">
        <v>187</v>
      </c>
      <c r="K48" s="42" t="s">
        <v>188</v>
      </c>
      <c r="L48" s="42" t="s">
        <v>32</v>
      </c>
      <c r="AW48" s="96"/>
      <c r="AX48" s="96"/>
      <c r="AY48" s="96"/>
      <c r="AZ48" s="96"/>
    </row>
    <row r="49" spans="1:72" s="1" customFormat="1">
      <c r="A49" s="1" t="s">
        <v>126</v>
      </c>
      <c r="B49" s="1" t="s">
        <v>55</v>
      </c>
      <c r="C49" s="44"/>
      <c r="D49" s="44">
        <v>5</v>
      </c>
      <c r="E49" s="44">
        <v>-4.1321999999999998E-2</v>
      </c>
      <c r="F49" s="44">
        <v>0.217391</v>
      </c>
      <c r="G49" s="44">
        <v>-2.2727270000000002</v>
      </c>
      <c r="H49" s="44">
        <v>-5</v>
      </c>
      <c r="I49" s="44">
        <v>1.212121</v>
      </c>
      <c r="J49" s="44">
        <v>4.0697669999999997</v>
      </c>
      <c r="K49" s="44">
        <v>0.14285700000000001</v>
      </c>
      <c r="L49" s="44"/>
      <c r="R49" s="97"/>
      <c r="S49" s="97"/>
      <c r="T49" s="97"/>
      <c r="AC49" s="97"/>
      <c r="AD49" s="97"/>
      <c r="AE49" s="97"/>
      <c r="AF49" s="97"/>
      <c r="AG49" s="97"/>
      <c r="AH49" s="97"/>
      <c r="AK49" s="97"/>
      <c r="AL49" s="97"/>
      <c r="AM49" s="97"/>
      <c r="AN49" s="97"/>
      <c r="AO49" s="97"/>
      <c r="AP49" s="97"/>
      <c r="AQ49" s="97"/>
      <c r="AR49" s="97"/>
      <c r="AU49" s="97"/>
      <c r="AV49" s="97"/>
      <c r="AW49" s="98"/>
      <c r="AX49" s="98"/>
      <c r="AY49" s="98"/>
      <c r="AZ49" s="98"/>
      <c r="BA49" s="44"/>
      <c r="BB49" s="44"/>
      <c r="BC49" s="97"/>
      <c r="BD49" s="97"/>
      <c r="BE49" s="97"/>
      <c r="BF49" s="97"/>
      <c r="BG49" s="97"/>
      <c r="BH49" s="97"/>
      <c r="BI49" s="97"/>
      <c r="BJ49" s="97"/>
      <c r="BK49" s="97"/>
      <c r="BL49" s="97"/>
      <c r="BM49" s="97"/>
      <c r="BN49" s="97"/>
      <c r="BO49" s="97"/>
      <c r="BP49" s="97"/>
      <c r="BQ49" s="97"/>
      <c r="BR49" s="97"/>
      <c r="BS49" s="97"/>
      <c r="BT49" s="97"/>
    </row>
    <row r="50" spans="1:72" s="1" customFormat="1">
      <c r="A50" s="1" t="s">
        <v>128</v>
      </c>
      <c r="B50" s="1" t="s">
        <v>56</v>
      </c>
      <c r="C50" s="44"/>
      <c r="D50" s="44">
        <v>4.4444439999999998</v>
      </c>
      <c r="E50" s="44">
        <v>5</v>
      </c>
      <c r="F50" s="44">
        <v>0.76087000000000005</v>
      </c>
      <c r="G50" s="44">
        <v>-2.0909089999999999</v>
      </c>
      <c r="H50" s="44">
        <v>-1.3333330000000001</v>
      </c>
      <c r="I50" s="44">
        <v>-1.8092109999999999</v>
      </c>
      <c r="J50" s="44">
        <v>1.1627909999999999</v>
      </c>
      <c r="K50" s="44">
        <v>-7.0422999999999999E-2</v>
      </c>
      <c r="L50" s="44"/>
      <c r="R50" s="97"/>
      <c r="S50" s="97"/>
      <c r="T50" s="97"/>
      <c r="AC50" s="97"/>
      <c r="AD50" s="97"/>
      <c r="AE50" s="97"/>
      <c r="AF50" s="97"/>
      <c r="AG50" s="97"/>
      <c r="AH50" s="97"/>
      <c r="AK50" s="97"/>
      <c r="AL50" s="97"/>
      <c r="AM50" s="97"/>
      <c r="AN50" s="97"/>
      <c r="AO50" s="97"/>
      <c r="AP50" s="97"/>
      <c r="AQ50" s="97"/>
      <c r="AR50" s="97"/>
      <c r="AU50" s="97"/>
      <c r="AV50" s="97"/>
      <c r="AW50" s="98"/>
      <c r="AX50" s="98"/>
      <c r="AY50" s="98"/>
      <c r="AZ50" s="98"/>
      <c r="BA50" s="44"/>
      <c r="BB50" s="44"/>
      <c r="BC50" s="97"/>
      <c r="BD50" s="97"/>
      <c r="BE50" s="97"/>
      <c r="BF50" s="97"/>
      <c r="BG50" s="97"/>
      <c r="BH50" s="97"/>
      <c r="BI50" s="97"/>
      <c r="BJ50" s="97"/>
      <c r="BK50" s="97"/>
      <c r="BL50" s="97"/>
      <c r="BM50" s="97"/>
      <c r="BN50" s="97"/>
      <c r="BO50" s="97"/>
      <c r="BP50" s="97"/>
      <c r="BQ50" s="97"/>
      <c r="BR50" s="97"/>
      <c r="BS50" s="97"/>
      <c r="BT50" s="97"/>
    </row>
    <row r="51" spans="1:72" s="1" customFormat="1">
      <c r="A51" s="1" t="s">
        <v>129</v>
      </c>
      <c r="B51" s="1" t="s">
        <v>53</v>
      </c>
      <c r="C51" s="43"/>
      <c r="D51" s="44">
        <v>4.1851849999999997</v>
      </c>
      <c r="E51" s="44">
        <v>2.0394739999999998</v>
      </c>
      <c r="F51" s="44">
        <v>0.48913000000000001</v>
      </c>
      <c r="G51" s="44">
        <v>1.2012989999999999</v>
      </c>
      <c r="H51" s="44">
        <v>1.2</v>
      </c>
      <c r="I51" s="44">
        <v>-5</v>
      </c>
      <c r="J51" s="44">
        <v>-1.5765769999999999</v>
      </c>
      <c r="K51" s="44">
        <v>-0.887324</v>
      </c>
      <c r="L51" s="44"/>
      <c r="R51" s="97"/>
      <c r="S51" s="97"/>
      <c r="T51" s="97"/>
      <c r="AC51" s="97"/>
      <c r="AD51" s="97"/>
      <c r="AE51" s="97"/>
      <c r="AF51" s="97"/>
      <c r="AG51" s="97"/>
      <c r="AH51" s="97"/>
      <c r="AK51" s="97"/>
      <c r="AL51" s="97"/>
      <c r="AM51" s="97"/>
      <c r="AN51" s="97"/>
      <c r="AO51" s="97"/>
      <c r="AP51" s="97"/>
      <c r="AQ51" s="97"/>
      <c r="AR51" s="97"/>
      <c r="AU51" s="97"/>
      <c r="AV51" s="97"/>
      <c r="AW51" s="98"/>
      <c r="AX51" s="98"/>
      <c r="AY51" s="98"/>
      <c r="AZ51" s="98"/>
      <c r="BA51" s="44"/>
      <c r="BB51" s="44"/>
      <c r="BC51" s="97"/>
      <c r="BD51" s="97"/>
      <c r="BE51" s="97"/>
      <c r="BF51" s="97"/>
      <c r="BG51" s="97"/>
      <c r="BH51" s="97"/>
      <c r="BI51" s="97"/>
      <c r="BJ51" s="97"/>
      <c r="BK51" s="97"/>
      <c r="BL51" s="97"/>
      <c r="BM51" s="97"/>
      <c r="BN51" s="97"/>
      <c r="BO51" s="97"/>
      <c r="BP51" s="97"/>
      <c r="BQ51" s="97"/>
      <c r="BR51" s="97"/>
      <c r="BS51" s="97"/>
      <c r="BT51" s="97"/>
    </row>
    <row r="52" spans="1:72" s="1" customFormat="1">
      <c r="A52" s="1" t="s">
        <v>130</v>
      </c>
      <c r="B52" s="1" t="s">
        <v>54</v>
      </c>
      <c r="C52" s="44"/>
      <c r="D52" s="44">
        <v>3.4074070000000001</v>
      </c>
      <c r="E52" s="44">
        <v>3.2894739999999998</v>
      </c>
      <c r="F52" s="44">
        <v>0.32608700000000002</v>
      </c>
      <c r="G52" s="44">
        <v>6.4935000000000007E-2</v>
      </c>
      <c r="H52" s="44">
        <v>-1.2222219999999999</v>
      </c>
      <c r="I52" s="44">
        <v>3.131313</v>
      </c>
      <c r="J52" s="44">
        <v>0.34883700000000001</v>
      </c>
      <c r="K52" s="44">
        <v>-0.28169</v>
      </c>
      <c r="L52" s="44"/>
      <c r="R52" s="97"/>
      <c r="S52" s="97"/>
      <c r="T52" s="97"/>
      <c r="AC52" s="97"/>
      <c r="AD52" s="97"/>
      <c r="AE52" s="97"/>
      <c r="AF52" s="97"/>
      <c r="AG52" s="97"/>
      <c r="AH52" s="97"/>
      <c r="AK52" s="97"/>
      <c r="AL52" s="97"/>
      <c r="AM52" s="97"/>
      <c r="AN52" s="97"/>
      <c r="AO52" s="97"/>
      <c r="AP52" s="97"/>
      <c r="AQ52" s="97"/>
      <c r="AR52" s="97"/>
      <c r="AU52" s="97"/>
      <c r="AV52" s="97"/>
      <c r="AW52" s="98"/>
      <c r="AX52" s="98"/>
      <c r="AY52" s="98"/>
      <c r="AZ52" s="98"/>
      <c r="BA52" s="44"/>
      <c r="BB52" s="44"/>
      <c r="BC52" s="97"/>
      <c r="BD52" s="97"/>
      <c r="BE52" s="97"/>
      <c r="BF52" s="97"/>
      <c r="BG52" s="97"/>
      <c r="BH52" s="97"/>
      <c r="BI52" s="97"/>
      <c r="BJ52" s="97"/>
      <c r="BK52" s="97"/>
      <c r="BL52" s="97"/>
      <c r="BM52" s="97"/>
      <c r="BN52" s="97"/>
      <c r="BO52" s="97"/>
      <c r="BP52" s="97"/>
      <c r="BQ52" s="97"/>
      <c r="BR52" s="97"/>
      <c r="BS52" s="97"/>
      <c r="BT52" s="97"/>
    </row>
    <row r="53" spans="1:72" s="1" customFormat="1">
      <c r="A53" s="1" t="s">
        <v>131</v>
      </c>
      <c r="B53" s="1" t="s">
        <v>57</v>
      </c>
      <c r="C53" s="44"/>
      <c r="D53" s="44">
        <v>-0.39078200000000002</v>
      </c>
      <c r="E53" s="44">
        <v>-0.86776900000000001</v>
      </c>
      <c r="F53" s="44">
        <v>0.217391</v>
      </c>
      <c r="G53" s="44">
        <v>-1.9090910000000001</v>
      </c>
      <c r="H53" s="44">
        <v>-4.8888889999999998</v>
      </c>
      <c r="I53" s="44">
        <v>5</v>
      </c>
      <c r="J53" s="44">
        <v>2.6744189999999999</v>
      </c>
      <c r="K53" s="44">
        <v>0.91836700000000004</v>
      </c>
      <c r="L53" s="44"/>
      <c r="R53" s="97"/>
      <c r="S53" s="97"/>
      <c r="T53" s="97"/>
      <c r="AC53" s="97"/>
      <c r="AD53" s="97"/>
      <c r="AE53" s="97"/>
      <c r="AF53" s="97"/>
      <c r="AG53" s="97"/>
      <c r="AH53" s="97"/>
      <c r="AK53" s="97"/>
      <c r="AL53" s="97"/>
      <c r="AM53" s="97"/>
      <c r="AN53" s="97"/>
      <c r="AO53" s="97"/>
      <c r="AP53" s="97"/>
      <c r="AQ53" s="97"/>
      <c r="AR53" s="97"/>
      <c r="AU53" s="97"/>
      <c r="AV53" s="97"/>
      <c r="AW53" s="98"/>
      <c r="AX53" s="98"/>
      <c r="AY53" s="98"/>
      <c r="AZ53" s="98"/>
      <c r="BA53" s="44"/>
      <c r="BB53" s="44"/>
      <c r="BC53" s="97"/>
      <c r="BD53" s="97"/>
      <c r="BE53" s="97"/>
      <c r="BF53" s="97"/>
      <c r="BG53" s="97"/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7"/>
      <c r="BS53" s="97"/>
      <c r="BT53" s="97"/>
    </row>
    <row r="54" spans="1:72" s="1" customFormat="1">
      <c r="A54" s="1" t="s">
        <v>132</v>
      </c>
      <c r="B54" s="1" t="s">
        <v>58</v>
      </c>
      <c r="C54" s="44"/>
      <c r="D54" s="44">
        <v>-5</v>
      </c>
      <c r="E54" s="44">
        <v>-4.0909089999999999</v>
      </c>
      <c r="F54" s="44">
        <v>-5</v>
      </c>
      <c r="G54" s="44">
        <v>5</v>
      </c>
      <c r="H54" s="44">
        <v>5</v>
      </c>
      <c r="I54" s="44">
        <v>-1.6447369999999999</v>
      </c>
      <c r="J54" s="44">
        <v>-5</v>
      </c>
      <c r="K54" s="44">
        <v>-5</v>
      </c>
      <c r="L54" s="44"/>
      <c r="R54" s="97"/>
      <c r="S54" s="97"/>
      <c r="T54" s="97"/>
      <c r="AC54" s="97"/>
      <c r="AD54" s="97"/>
      <c r="AE54" s="97"/>
      <c r="AF54" s="97"/>
      <c r="AG54" s="97"/>
      <c r="AH54" s="97"/>
      <c r="AK54" s="97"/>
      <c r="AL54" s="97"/>
      <c r="AM54" s="97"/>
      <c r="AN54" s="97"/>
      <c r="AO54" s="97"/>
      <c r="AP54" s="97"/>
      <c r="AQ54" s="97"/>
      <c r="AR54" s="97"/>
      <c r="AU54" s="97"/>
      <c r="AV54" s="97"/>
      <c r="AW54" s="98"/>
      <c r="AX54" s="98"/>
      <c r="AY54" s="98"/>
      <c r="AZ54" s="98"/>
      <c r="BA54" s="44"/>
      <c r="BB54" s="44"/>
      <c r="BC54" s="97"/>
      <c r="BD54" s="97"/>
      <c r="BE54" s="97"/>
      <c r="BF54" s="97"/>
      <c r="BG54" s="97"/>
      <c r="BH54" s="97"/>
      <c r="BI54" s="97"/>
      <c r="BJ54" s="97"/>
      <c r="BK54" s="97"/>
      <c r="BL54" s="97"/>
      <c r="BM54" s="97"/>
      <c r="BN54" s="97"/>
      <c r="BO54" s="97"/>
      <c r="BP54" s="97"/>
      <c r="BQ54" s="97"/>
      <c r="BR54" s="97"/>
      <c r="BS54" s="97"/>
      <c r="BT54" s="97"/>
    </row>
    <row r="55" spans="1:72" s="1" customFormat="1">
      <c r="A55" s="1" t="s">
        <v>133</v>
      </c>
      <c r="B55" s="1" t="s">
        <v>59</v>
      </c>
      <c r="C55" s="44"/>
      <c r="D55" s="44">
        <v>-0.39078200000000002</v>
      </c>
      <c r="E55" s="44">
        <v>0.855263</v>
      </c>
      <c r="F55" s="44">
        <v>-2.5174829999999999</v>
      </c>
      <c r="G55" s="44">
        <v>2.824675</v>
      </c>
      <c r="H55" s="44">
        <v>2.8666670000000001</v>
      </c>
      <c r="I55" s="44">
        <v>0.50505100000000003</v>
      </c>
      <c r="J55" s="44">
        <v>5</v>
      </c>
      <c r="K55" s="44">
        <v>-3.1971829999999999</v>
      </c>
      <c r="L55" s="44"/>
      <c r="R55" s="97"/>
      <c r="S55" s="97"/>
      <c r="T55" s="97"/>
      <c r="AC55" s="97"/>
      <c r="AD55" s="97"/>
      <c r="AE55" s="97"/>
      <c r="AF55" s="97"/>
      <c r="AG55" s="97"/>
      <c r="AH55" s="97"/>
      <c r="AK55" s="97"/>
      <c r="AL55" s="97"/>
      <c r="AM55" s="97"/>
      <c r="AN55" s="97"/>
      <c r="AO55" s="97"/>
      <c r="AP55" s="97"/>
      <c r="AQ55" s="97"/>
      <c r="AR55" s="97"/>
      <c r="AU55" s="97"/>
      <c r="AV55" s="97"/>
      <c r="AW55" s="98"/>
      <c r="AX55" s="98"/>
      <c r="AY55" s="98"/>
      <c r="AZ55" s="98"/>
      <c r="BA55" s="44"/>
      <c r="BB55" s="44"/>
      <c r="BC55" s="97"/>
      <c r="BD55" s="97"/>
      <c r="BE55" s="97"/>
      <c r="BF55" s="97"/>
      <c r="BG55" s="97"/>
      <c r="BH55" s="97"/>
      <c r="BI55" s="97"/>
      <c r="BJ55" s="97"/>
      <c r="BK55" s="97"/>
      <c r="BL55" s="97"/>
      <c r="BM55" s="97"/>
      <c r="BN55" s="97"/>
      <c r="BO55" s="97"/>
      <c r="BP55" s="97"/>
      <c r="BQ55" s="97"/>
      <c r="BR55" s="97"/>
      <c r="BS55" s="97"/>
      <c r="BT55" s="97"/>
    </row>
    <row r="56" spans="1:72" s="1" customFormat="1">
      <c r="A56" s="1" t="s">
        <v>134</v>
      </c>
      <c r="B56" s="1" t="s">
        <v>60</v>
      </c>
      <c r="C56" s="44"/>
      <c r="D56" s="44">
        <v>3.9629629999999998</v>
      </c>
      <c r="E56" s="44">
        <v>-2.7272729999999998</v>
      </c>
      <c r="F56" s="44">
        <v>-1.7832170000000001</v>
      </c>
      <c r="G56" s="44">
        <v>0.227273</v>
      </c>
      <c r="H56" s="44">
        <v>-0.222222</v>
      </c>
      <c r="I56" s="44">
        <v>-2.5657890000000001</v>
      </c>
      <c r="J56" s="44">
        <v>-2.1171169999999999</v>
      </c>
      <c r="K56" s="44">
        <v>-0.54929600000000001</v>
      </c>
      <c r="L56" s="44"/>
      <c r="R56" s="97"/>
      <c r="S56" s="97"/>
      <c r="T56" s="97"/>
      <c r="AC56" s="97"/>
      <c r="AD56" s="97"/>
      <c r="AE56" s="97"/>
      <c r="AF56" s="97"/>
      <c r="AG56" s="97"/>
      <c r="AH56" s="97"/>
      <c r="AK56" s="97"/>
      <c r="AL56" s="97"/>
      <c r="AM56" s="97"/>
      <c r="AN56" s="97"/>
      <c r="AO56" s="97"/>
      <c r="AP56" s="97"/>
      <c r="AQ56" s="97"/>
      <c r="AR56" s="97"/>
      <c r="AU56" s="97"/>
      <c r="AV56" s="97"/>
      <c r="AW56" s="98"/>
      <c r="AX56" s="98"/>
      <c r="AY56" s="98"/>
      <c r="AZ56" s="98"/>
      <c r="BA56" s="44"/>
      <c r="BB56" s="44"/>
      <c r="BC56" s="97"/>
      <c r="BD56" s="97"/>
      <c r="BE56" s="97"/>
      <c r="BF56" s="97"/>
      <c r="BG56" s="97"/>
      <c r="BH56" s="97"/>
      <c r="BI56" s="97"/>
      <c r="BJ56" s="97"/>
      <c r="BK56" s="97"/>
      <c r="BL56" s="97"/>
      <c r="BM56" s="97"/>
      <c r="BN56" s="97"/>
      <c r="BO56" s="97"/>
      <c r="BP56" s="97"/>
      <c r="BQ56" s="97"/>
      <c r="BR56" s="97"/>
      <c r="BS56" s="97"/>
      <c r="BT56" s="97"/>
    </row>
    <row r="57" spans="1:72" s="1" customFormat="1">
      <c r="A57" s="1" t="s">
        <v>136</v>
      </c>
      <c r="B57" s="1" t="s">
        <v>62</v>
      </c>
      <c r="C57" s="44"/>
      <c r="D57" s="44">
        <v>4.2222220000000004</v>
      </c>
      <c r="E57" s="44">
        <v>1.25</v>
      </c>
      <c r="F57" s="44">
        <v>3.5326089999999999</v>
      </c>
      <c r="G57" s="44">
        <v>0.58441600000000005</v>
      </c>
      <c r="H57" s="44">
        <v>1.8</v>
      </c>
      <c r="I57" s="44">
        <v>1.4141410000000001</v>
      </c>
      <c r="J57" s="44">
        <v>1.0465120000000001</v>
      </c>
      <c r="K57" s="44">
        <v>0.53061199999999997</v>
      </c>
      <c r="L57" s="44"/>
      <c r="R57" s="97"/>
      <c r="S57" s="97"/>
      <c r="T57" s="97"/>
      <c r="AC57" s="97"/>
      <c r="AD57" s="97"/>
      <c r="AE57" s="97"/>
      <c r="AF57" s="97"/>
      <c r="AG57" s="97"/>
      <c r="AH57" s="97"/>
      <c r="AK57" s="97"/>
      <c r="AL57" s="97"/>
      <c r="AM57" s="97"/>
      <c r="AN57" s="97"/>
      <c r="AO57" s="97"/>
      <c r="AP57" s="97"/>
      <c r="AQ57" s="97"/>
      <c r="AR57" s="97"/>
      <c r="AU57" s="97"/>
      <c r="AV57" s="97"/>
      <c r="AW57" s="98"/>
      <c r="AX57" s="98"/>
      <c r="AY57" s="98"/>
      <c r="AZ57" s="98"/>
      <c r="BA57" s="44"/>
      <c r="BB57" s="44"/>
      <c r="BC57" s="97"/>
      <c r="BD57" s="97"/>
      <c r="BE57" s="97"/>
      <c r="BF57" s="97"/>
      <c r="BG57" s="97"/>
      <c r="BH57" s="97"/>
      <c r="BI57" s="97"/>
      <c r="BJ57" s="97"/>
      <c r="BK57" s="97"/>
      <c r="BL57" s="97"/>
      <c r="BM57" s="97"/>
      <c r="BN57" s="97"/>
      <c r="BO57" s="97"/>
      <c r="BP57" s="97"/>
      <c r="BQ57" s="97"/>
      <c r="BR57" s="97"/>
      <c r="BS57" s="97"/>
      <c r="BT57" s="97"/>
    </row>
    <row r="58" spans="1:72" s="1" customFormat="1">
      <c r="A58" s="1" t="s">
        <v>137</v>
      </c>
      <c r="B58" s="1" t="s">
        <v>63</v>
      </c>
      <c r="C58" s="44"/>
      <c r="D58" s="44">
        <v>-1.2324649999999999</v>
      </c>
      <c r="E58" s="44">
        <v>-5</v>
      </c>
      <c r="F58" s="44">
        <v>4.7826089999999999</v>
      </c>
      <c r="G58" s="44">
        <v>1.2662340000000001</v>
      </c>
      <c r="H58" s="44">
        <v>4.3333329999999997</v>
      </c>
      <c r="I58" s="44">
        <v>2.0202019999999998</v>
      </c>
      <c r="J58" s="44">
        <v>0.93023299999999998</v>
      </c>
      <c r="K58" s="44">
        <v>2.040816</v>
      </c>
      <c r="L58" s="44"/>
      <c r="R58" s="97"/>
      <c r="S58" s="97"/>
      <c r="T58" s="97"/>
      <c r="AC58" s="97"/>
      <c r="AD58" s="97"/>
      <c r="AE58" s="97"/>
      <c r="AF58" s="97"/>
      <c r="AG58" s="97"/>
      <c r="AH58" s="97"/>
      <c r="AK58" s="97"/>
      <c r="AL58" s="97"/>
      <c r="AM58" s="97"/>
      <c r="AN58" s="97"/>
      <c r="AO58" s="97"/>
      <c r="AP58" s="97"/>
      <c r="AQ58" s="97"/>
      <c r="AR58" s="97"/>
      <c r="AU58" s="97"/>
      <c r="AV58" s="97"/>
      <c r="AW58" s="98"/>
      <c r="AX58" s="98"/>
      <c r="AY58" s="98"/>
      <c r="AZ58" s="98"/>
      <c r="BA58" s="44"/>
      <c r="BB58" s="44"/>
      <c r="BC58" s="97"/>
      <c r="BD58" s="97"/>
      <c r="BE58" s="97"/>
      <c r="BF58" s="97"/>
      <c r="BG58" s="97"/>
      <c r="BH58" s="97"/>
      <c r="BI58" s="97"/>
      <c r="BJ58" s="97"/>
      <c r="BK58" s="97"/>
      <c r="BL58" s="97"/>
      <c r="BM58" s="97"/>
      <c r="BN58" s="97"/>
      <c r="BO58" s="97"/>
      <c r="BP58" s="97"/>
      <c r="BQ58" s="97"/>
      <c r="BR58" s="97"/>
      <c r="BS58" s="97"/>
      <c r="BT58" s="97"/>
    </row>
    <row r="59" spans="1:72" s="1" customFormat="1">
      <c r="A59" s="1" t="s">
        <v>125</v>
      </c>
      <c r="B59" s="1" t="s">
        <v>34</v>
      </c>
      <c r="C59" s="44"/>
      <c r="D59" s="44">
        <v>5</v>
      </c>
      <c r="E59" s="44">
        <v>2.8947370000000001</v>
      </c>
      <c r="F59" s="44">
        <v>0.54347800000000002</v>
      </c>
      <c r="G59" s="44">
        <v>9.7403000000000003E-2</v>
      </c>
      <c r="H59" s="44">
        <v>-1.4444440000000001</v>
      </c>
      <c r="I59" s="44">
        <v>1.7171719999999999</v>
      </c>
      <c r="J59" s="44">
        <v>0.46511599999999997</v>
      </c>
      <c r="K59" s="44">
        <v>-0.338028</v>
      </c>
      <c r="L59" s="44"/>
      <c r="R59" s="97"/>
      <c r="S59" s="97"/>
      <c r="T59" s="97"/>
      <c r="AC59" s="97"/>
      <c r="AD59" s="97"/>
      <c r="AE59" s="97"/>
      <c r="AF59" s="97"/>
      <c r="AG59" s="97"/>
      <c r="AH59" s="97"/>
      <c r="AK59" s="97"/>
      <c r="AL59" s="97"/>
      <c r="AM59" s="97"/>
      <c r="AN59" s="97"/>
      <c r="AO59" s="97"/>
      <c r="AP59" s="97"/>
      <c r="AQ59" s="97"/>
      <c r="AR59" s="97"/>
      <c r="AU59" s="97"/>
      <c r="AV59" s="97"/>
      <c r="AW59" s="98"/>
      <c r="AX59" s="98"/>
      <c r="AY59" s="98"/>
      <c r="AZ59" s="98"/>
      <c r="BA59" s="44"/>
      <c r="BB59" s="44"/>
      <c r="BC59" s="97"/>
      <c r="BD59" s="97"/>
      <c r="BE59" s="97"/>
      <c r="BF59" s="97"/>
      <c r="BG59" s="97"/>
      <c r="BH59" s="97"/>
      <c r="BI59" s="97"/>
      <c r="BJ59" s="97"/>
      <c r="BK59" s="97"/>
      <c r="BL59" s="97"/>
      <c r="BM59" s="97"/>
      <c r="BN59" s="97"/>
      <c r="BO59" s="97"/>
      <c r="BP59" s="97"/>
      <c r="BQ59" s="97"/>
      <c r="BR59" s="97"/>
      <c r="BS59" s="97"/>
      <c r="BT59" s="97"/>
    </row>
    <row r="60" spans="1:72" s="1" customFormat="1">
      <c r="A60" s="1" t="s">
        <v>135</v>
      </c>
      <c r="B60" s="1" t="s">
        <v>61</v>
      </c>
      <c r="C60" s="44"/>
      <c r="D60" s="44">
        <v>4.1851849999999997</v>
      </c>
      <c r="E60" s="44">
        <v>1.973684</v>
      </c>
      <c r="F60" s="44">
        <v>-3.0419580000000002</v>
      </c>
      <c r="G60" s="44">
        <v>-0.90909099999999998</v>
      </c>
      <c r="H60" s="44">
        <v>-3.1111110000000002</v>
      </c>
      <c r="I60" s="44">
        <v>-1.348684</v>
      </c>
      <c r="J60" s="44">
        <v>-2.0720719999999999</v>
      </c>
      <c r="K60" s="44">
        <v>1.693878</v>
      </c>
      <c r="L60" s="44"/>
      <c r="R60" s="97"/>
      <c r="S60" s="97"/>
      <c r="T60" s="97"/>
      <c r="AC60" s="97"/>
      <c r="AD60" s="97"/>
      <c r="AE60" s="97"/>
      <c r="AF60" s="97"/>
      <c r="AG60" s="97"/>
      <c r="AH60" s="97"/>
      <c r="AK60" s="97"/>
      <c r="AL60" s="97"/>
      <c r="AM60" s="97"/>
      <c r="AN60" s="97"/>
      <c r="AO60" s="97"/>
      <c r="AP60" s="97"/>
      <c r="AQ60" s="97"/>
      <c r="AR60" s="97"/>
      <c r="AU60" s="97"/>
      <c r="AV60" s="97"/>
      <c r="AW60" s="98"/>
      <c r="AX60" s="98"/>
      <c r="AY60" s="98"/>
      <c r="AZ60" s="98"/>
      <c r="BA60" s="44"/>
      <c r="BB60" s="44"/>
      <c r="BC60" s="97"/>
      <c r="BD60" s="97"/>
      <c r="BE60" s="97"/>
      <c r="BF60" s="97"/>
      <c r="BG60" s="97"/>
      <c r="BH60" s="97"/>
      <c r="BI60" s="97"/>
      <c r="BJ60" s="97"/>
      <c r="BK60" s="97"/>
      <c r="BL60" s="97"/>
      <c r="BM60" s="97"/>
      <c r="BN60" s="97"/>
      <c r="BO60" s="97"/>
      <c r="BP60" s="97"/>
      <c r="BQ60" s="97"/>
      <c r="BR60" s="97"/>
      <c r="BS60" s="97"/>
      <c r="BT60" s="97"/>
    </row>
    <row r="61" spans="1:72" s="1" customFormat="1">
      <c r="A61" s="1" t="s">
        <v>138</v>
      </c>
      <c r="B61" s="1" t="s">
        <v>64</v>
      </c>
      <c r="C61" s="44"/>
      <c r="D61" s="44">
        <v>-1.2925850000000001</v>
      </c>
      <c r="E61" s="44">
        <v>-3.677686</v>
      </c>
      <c r="F61" s="44">
        <v>-3.9160840000000001</v>
      </c>
      <c r="G61" s="44">
        <v>0.84415600000000002</v>
      </c>
      <c r="H61" s="44">
        <v>1.4666669999999999</v>
      </c>
      <c r="I61" s="44">
        <v>2.4747469999999998</v>
      </c>
      <c r="J61" s="44">
        <v>1.9767440000000001</v>
      </c>
      <c r="K61" s="44">
        <v>0</v>
      </c>
      <c r="L61" s="44"/>
      <c r="R61" s="97"/>
      <c r="S61" s="97"/>
      <c r="T61" s="97"/>
      <c r="AC61" s="97"/>
      <c r="AD61" s="97"/>
      <c r="AE61" s="97"/>
      <c r="AF61" s="97"/>
      <c r="AG61" s="97"/>
      <c r="AH61" s="97"/>
      <c r="AK61" s="97"/>
      <c r="AL61" s="97"/>
      <c r="AM61" s="97"/>
      <c r="AN61" s="97"/>
      <c r="AO61" s="97"/>
      <c r="AP61" s="97"/>
      <c r="AQ61" s="97"/>
      <c r="AR61" s="97"/>
      <c r="AU61" s="97"/>
      <c r="AV61" s="97"/>
      <c r="AW61" s="98"/>
      <c r="AX61" s="98"/>
      <c r="AY61" s="98"/>
      <c r="AZ61" s="98"/>
      <c r="BA61" s="44"/>
      <c r="BB61" s="44"/>
      <c r="BC61" s="97"/>
      <c r="BD61" s="97"/>
      <c r="BE61" s="97"/>
      <c r="BF61" s="97"/>
      <c r="BG61" s="97"/>
      <c r="BH61" s="97"/>
      <c r="BI61" s="97"/>
      <c r="BJ61" s="97"/>
      <c r="BK61" s="97"/>
      <c r="BL61" s="97"/>
      <c r="BM61" s="97"/>
      <c r="BN61" s="97"/>
      <c r="BO61" s="97"/>
      <c r="BP61" s="97"/>
      <c r="BQ61" s="97"/>
      <c r="BR61" s="97"/>
      <c r="BS61" s="97"/>
      <c r="BT61" s="97"/>
    </row>
    <row r="62" spans="1:72" s="1" customFormat="1">
      <c r="A62" s="1" t="s">
        <v>143</v>
      </c>
      <c r="B62" s="1" t="s">
        <v>70</v>
      </c>
      <c r="C62" s="44"/>
      <c r="D62" s="44">
        <v>-0.460922</v>
      </c>
      <c r="E62" s="44">
        <v>-1.528926</v>
      </c>
      <c r="F62" s="44">
        <v>5</v>
      </c>
      <c r="G62" s="44">
        <v>9.7403000000000003E-2</v>
      </c>
      <c r="H62" s="44">
        <v>4.733333</v>
      </c>
      <c r="I62" s="44">
        <v>3.5353539999999999</v>
      </c>
      <c r="J62" s="44">
        <v>-4.5045000000000002E-2</v>
      </c>
      <c r="K62" s="44">
        <v>1.9387760000000001</v>
      </c>
      <c r="L62" s="44"/>
      <c r="R62" s="97"/>
      <c r="S62" s="97"/>
      <c r="T62" s="97"/>
      <c r="AC62" s="97"/>
      <c r="AD62" s="97"/>
      <c r="AE62" s="97"/>
      <c r="AF62" s="97"/>
      <c r="AG62" s="97"/>
      <c r="AH62" s="97"/>
      <c r="AK62" s="97"/>
      <c r="AL62" s="97"/>
      <c r="AM62" s="97"/>
      <c r="AN62" s="97"/>
      <c r="AO62" s="97"/>
      <c r="AP62" s="97"/>
      <c r="AQ62" s="97"/>
      <c r="AR62" s="97"/>
      <c r="AU62" s="97"/>
      <c r="AV62" s="97"/>
      <c r="AW62" s="98"/>
      <c r="AX62" s="98"/>
      <c r="AY62" s="98"/>
      <c r="AZ62" s="98"/>
      <c r="BA62" s="44"/>
      <c r="BB62" s="44"/>
      <c r="BC62" s="97"/>
      <c r="BD62" s="97"/>
      <c r="BE62" s="97"/>
      <c r="BF62" s="97"/>
      <c r="BG62" s="97"/>
      <c r="BH62" s="97"/>
      <c r="BI62" s="97"/>
      <c r="BJ62" s="97"/>
      <c r="BK62" s="97"/>
      <c r="BL62" s="97"/>
      <c r="BM62" s="97"/>
      <c r="BN62" s="97"/>
      <c r="BO62" s="97"/>
      <c r="BP62" s="97"/>
      <c r="BQ62" s="97"/>
      <c r="BR62" s="97"/>
      <c r="BS62" s="97"/>
      <c r="BT62" s="97"/>
    </row>
    <row r="63" spans="1:72" s="1" customFormat="1">
      <c r="A63" s="1" t="s">
        <v>142</v>
      </c>
      <c r="B63" s="1" t="s">
        <v>71</v>
      </c>
      <c r="C63" s="44"/>
      <c r="D63" s="44">
        <v>4.5185190000000004</v>
      </c>
      <c r="E63" s="44">
        <v>1.8421050000000001</v>
      </c>
      <c r="F63" s="44">
        <v>0.27173900000000001</v>
      </c>
      <c r="G63" s="44">
        <v>-5</v>
      </c>
      <c r="H63" s="44">
        <v>-3.4444439999999998</v>
      </c>
      <c r="I63" s="44">
        <v>4.8484850000000002</v>
      </c>
      <c r="J63" s="44">
        <v>1.0465120000000001</v>
      </c>
      <c r="K63" s="44">
        <v>3.0816330000000001</v>
      </c>
      <c r="L63" s="44"/>
      <c r="R63" s="97"/>
      <c r="S63" s="97"/>
      <c r="T63" s="97"/>
      <c r="AC63" s="97"/>
      <c r="AD63" s="97"/>
      <c r="AE63" s="97"/>
      <c r="AF63" s="97"/>
      <c r="AG63" s="97"/>
      <c r="AH63" s="97"/>
      <c r="AK63" s="97"/>
      <c r="AL63" s="97"/>
      <c r="AM63" s="97"/>
      <c r="AN63" s="97"/>
      <c r="AO63" s="97"/>
      <c r="AP63" s="97"/>
      <c r="AQ63" s="97"/>
      <c r="AR63" s="97"/>
      <c r="AU63" s="97"/>
      <c r="AV63" s="97"/>
      <c r="AW63" s="98"/>
      <c r="AX63" s="98"/>
      <c r="AY63" s="98"/>
      <c r="AZ63" s="98"/>
      <c r="BA63" s="44"/>
      <c r="BB63" s="44"/>
      <c r="BC63" s="97"/>
      <c r="BD63" s="97"/>
      <c r="BE63" s="97"/>
      <c r="BF63" s="97"/>
      <c r="BG63" s="97"/>
      <c r="BH63" s="97"/>
      <c r="BI63" s="97"/>
      <c r="BJ63" s="97"/>
      <c r="BK63" s="97"/>
      <c r="BL63" s="97"/>
      <c r="BM63" s="97"/>
      <c r="BN63" s="97"/>
      <c r="BO63" s="97"/>
      <c r="BP63" s="97"/>
      <c r="BQ63" s="97"/>
      <c r="BR63" s="97"/>
      <c r="BS63" s="97"/>
      <c r="BT63" s="97"/>
    </row>
    <row r="64" spans="1:72" s="88" customFormat="1"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71"/>
      <c r="AO64" s="71"/>
      <c r="AP64" s="71"/>
      <c r="AQ64" s="71"/>
      <c r="AR64" s="71"/>
      <c r="AS64" s="71"/>
      <c r="AT64" s="71"/>
      <c r="AU64" s="71"/>
      <c r="AV64" s="71"/>
      <c r="AW64" s="94"/>
      <c r="AX64" s="94"/>
      <c r="AY64" s="94"/>
      <c r="AZ64" s="94"/>
      <c r="BA64" s="71"/>
      <c r="BB64" s="71"/>
      <c r="BC64" s="71"/>
      <c r="BD64" s="71"/>
      <c r="BE64" s="71"/>
      <c r="BF64" s="71"/>
      <c r="BG64" s="71"/>
      <c r="BH64" s="71"/>
      <c r="BI64" s="71"/>
      <c r="BJ64" s="71"/>
      <c r="BK64" s="71"/>
      <c r="BL64" s="71"/>
      <c r="BM64" s="71"/>
      <c r="BN64" s="71"/>
      <c r="BO64" s="71"/>
      <c r="BP64" s="71"/>
      <c r="BQ64" s="71"/>
      <c r="BR64" s="71"/>
      <c r="BS64" s="71"/>
      <c r="BT64" s="71"/>
    </row>
    <row r="65" spans="1:72" s="88" customFormat="1"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  <c r="AM65" s="71"/>
      <c r="AN65" s="71"/>
      <c r="AO65" s="71"/>
      <c r="AP65" s="71"/>
      <c r="AQ65" s="71"/>
      <c r="AR65" s="71"/>
      <c r="AS65" s="71"/>
      <c r="AT65" s="71"/>
      <c r="AU65" s="71"/>
      <c r="AV65" s="71"/>
      <c r="AW65" s="94"/>
      <c r="AX65" s="94"/>
      <c r="AY65" s="94"/>
      <c r="AZ65" s="94"/>
      <c r="BA65" s="71"/>
      <c r="BB65" s="71"/>
      <c r="BC65" s="71"/>
      <c r="BD65" s="71"/>
      <c r="BE65" s="71"/>
      <c r="BF65" s="71"/>
      <c r="BG65" s="71"/>
      <c r="BH65" s="71"/>
      <c r="BI65" s="71"/>
      <c r="BJ65" s="71"/>
      <c r="BK65" s="71"/>
      <c r="BL65" s="71"/>
      <c r="BM65" s="71"/>
      <c r="BN65" s="71"/>
      <c r="BO65" s="71"/>
      <c r="BP65" s="71"/>
      <c r="BQ65" s="71"/>
      <c r="BR65" s="71"/>
      <c r="BS65" s="71"/>
      <c r="BT65" s="71"/>
    </row>
    <row r="66" spans="1:72" s="88" customFormat="1"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71"/>
      <c r="AF66" s="71"/>
      <c r="AG66" s="71"/>
      <c r="AH66" s="71"/>
      <c r="AI66" s="71"/>
      <c r="AJ66" s="71"/>
      <c r="AK66" s="71"/>
      <c r="AL66" s="71"/>
      <c r="AM66" s="71"/>
      <c r="AN66" s="71"/>
      <c r="AO66" s="71"/>
      <c r="AP66" s="71"/>
      <c r="AQ66" s="71"/>
      <c r="AR66" s="71"/>
      <c r="AS66" s="71"/>
      <c r="AT66" s="71"/>
      <c r="AU66" s="71"/>
      <c r="AV66" s="71"/>
      <c r="AW66" s="94"/>
      <c r="AX66" s="94"/>
      <c r="AY66" s="94"/>
      <c r="AZ66" s="94"/>
      <c r="BA66" s="71"/>
      <c r="BB66" s="71"/>
      <c r="BC66" s="71"/>
      <c r="BD66" s="71"/>
      <c r="BE66" s="71"/>
      <c r="BF66" s="71"/>
      <c r="BG66" s="71"/>
      <c r="BH66" s="71"/>
      <c r="BI66" s="71"/>
      <c r="BJ66" s="71"/>
      <c r="BK66" s="71"/>
      <c r="BL66" s="71"/>
      <c r="BM66" s="71"/>
      <c r="BN66" s="71"/>
      <c r="BO66" s="71"/>
      <c r="BP66" s="71"/>
      <c r="BQ66" s="71"/>
      <c r="BR66" s="71"/>
      <c r="BS66" s="71"/>
      <c r="BT66" s="71"/>
    </row>
    <row r="67" spans="1:72" s="88" customFormat="1"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71"/>
      <c r="AF67" s="71"/>
      <c r="AG67" s="71"/>
      <c r="AH67" s="71"/>
      <c r="AI67" s="71"/>
      <c r="AJ67" s="71"/>
      <c r="AK67" s="71"/>
      <c r="AL67" s="71"/>
      <c r="AM67" s="71"/>
      <c r="AN67" s="71"/>
      <c r="AO67" s="71"/>
      <c r="AP67" s="71"/>
      <c r="AQ67" s="71"/>
      <c r="AR67" s="71"/>
      <c r="AS67" s="71"/>
      <c r="AT67" s="71"/>
      <c r="AU67" s="71"/>
      <c r="AV67" s="71"/>
      <c r="AW67" s="94"/>
      <c r="AX67" s="94"/>
      <c r="AY67" s="94"/>
      <c r="AZ67" s="94"/>
      <c r="BA67" s="71"/>
      <c r="BB67" s="71"/>
      <c r="BC67" s="71"/>
      <c r="BD67" s="71"/>
      <c r="BE67" s="71"/>
      <c r="BF67" s="71"/>
      <c r="BG67" s="71"/>
      <c r="BH67" s="71"/>
      <c r="BI67" s="71"/>
      <c r="BJ67" s="71"/>
      <c r="BK67" s="71"/>
      <c r="BL67" s="71"/>
      <c r="BM67" s="71"/>
      <c r="BN67" s="71"/>
      <c r="BO67" s="71"/>
      <c r="BP67" s="71"/>
      <c r="BQ67" s="71"/>
      <c r="BR67" s="71"/>
      <c r="BS67" s="71"/>
      <c r="BT67" s="71"/>
    </row>
    <row r="68" spans="1:72" s="88" customFormat="1"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1"/>
      <c r="S68" s="71"/>
      <c r="T68" s="71"/>
      <c r="U68" s="71"/>
      <c r="V68" s="71"/>
      <c r="W68" s="71"/>
      <c r="X68" s="71"/>
      <c r="Y68" s="71"/>
      <c r="Z68" s="71"/>
      <c r="AA68" s="71"/>
      <c r="AB68" s="71"/>
      <c r="AC68" s="71"/>
      <c r="AD68" s="71"/>
      <c r="AE68" s="71"/>
      <c r="AF68" s="71"/>
      <c r="AG68" s="71"/>
      <c r="AH68" s="71"/>
      <c r="AI68" s="71"/>
      <c r="AJ68" s="71"/>
      <c r="AK68" s="71"/>
      <c r="AL68" s="71"/>
      <c r="AM68" s="71"/>
      <c r="AN68" s="71"/>
      <c r="AO68" s="71"/>
      <c r="AP68" s="71"/>
      <c r="AQ68" s="71"/>
      <c r="AR68" s="71"/>
      <c r="AS68" s="71"/>
      <c r="AT68" s="71"/>
      <c r="AU68" s="71"/>
      <c r="AV68" s="71"/>
      <c r="AW68" s="94"/>
      <c r="AX68" s="94"/>
      <c r="AY68" s="94"/>
      <c r="AZ68" s="94"/>
      <c r="BA68" s="71"/>
      <c r="BB68" s="71"/>
      <c r="BC68" s="71"/>
      <c r="BD68" s="71"/>
      <c r="BE68" s="71"/>
      <c r="BF68" s="71"/>
      <c r="BG68" s="71"/>
      <c r="BH68" s="71"/>
      <c r="BI68" s="71"/>
      <c r="BJ68" s="71"/>
      <c r="BK68" s="71"/>
      <c r="BL68" s="71"/>
      <c r="BM68" s="71"/>
      <c r="BN68" s="71"/>
      <c r="BO68" s="71"/>
      <c r="BP68" s="71"/>
      <c r="BQ68" s="71"/>
      <c r="BR68" s="71"/>
      <c r="BS68" s="71"/>
      <c r="BT68" s="71"/>
    </row>
    <row r="69" spans="1:72" s="88" customFormat="1"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1"/>
      <c r="S69" s="71"/>
      <c r="T69" s="71"/>
      <c r="U69" s="71"/>
      <c r="V69" s="71"/>
      <c r="W69" s="71"/>
      <c r="X69" s="71"/>
      <c r="Y69" s="71"/>
      <c r="Z69" s="71"/>
      <c r="AA69" s="71"/>
      <c r="AB69" s="71"/>
      <c r="AC69" s="71"/>
      <c r="AD69" s="71"/>
      <c r="AE69" s="71"/>
      <c r="AF69" s="71"/>
      <c r="AG69" s="71"/>
      <c r="AH69" s="71"/>
      <c r="AI69" s="71"/>
      <c r="AJ69" s="71"/>
      <c r="AK69" s="71"/>
      <c r="AL69" s="71"/>
      <c r="AM69" s="71"/>
      <c r="AN69" s="71"/>
      <c r="AO69" s="71"/>
      <c r="AP69" s="71"/>
      <c r="AQ69" s="71"/>
      <c r="AR69" s="71"/>
      <c r="AS69" s="71"/>
      <c r="AT69" s="71"/>
      <c r="AU69" s="71"/>
      <c r="AV69" s="71"/>
      <c r="AW69" s="94"/>
      <c r="AX69" s="94"/>
      <c r="AY69" s="94"/>
      <c r="AZ69" s="94"/>
      <c r="BA69" s="71"/>
      <c r="BB69" s="71"/>
      <c r="BC69" s="71"/>
      <c r="BD69" s="71"/>
      <c r="BE69" s="71"/>
      <c r="BF69" s="71"/>
      <c r="BG69" s="71"/>
      <c r="BH69" s="71"/>
      <c r="BI69" s="71"/>
      <c r="BJ69" s="71"/>
      <c r="BK69" s="71"/>
      <c r="BL69" s="71"/>
      <c r="BM69" s="71"/>
      <c r="BN69" s="71"/>
      <c r="BO69" s="71"/>
      <c r="BP69" s="71"/>
      <c r="BQ69" s="71"/>
      <c r="BR69" s="71"/>
      <c r="BS69" s="71"/>
      <c r="BT69" s="71"/>
    </row>
    <row r="70" spans="1:72" s="88" customFormat="1">
      <c r="F70" s="74"/>
      <c r="G70" s="74"/>
      <c r="H70" s="74"/>
      <c r="I70" s="74"/>
      <c r="J70" s="74"/>
      <c r="K70" s="74"/>
      <c r="L70" s="74"/>
      <c r="M70" s="74"/>
      <c r="N70" s="74"/>
      <c r="O70" s="74"/>
      <c r="P70" s="74"/>
      <c r="Q70" s="74"/>
      <c r="R70" s="71"/>
      <c r="S70" s="71"/>
      <c r="T70" s="71"/>
      <c r="U70" s="71"/>
      <c r="V70" s="71"/>
      <c r="W70" s="71"/>
      <c r="X70" s="71"/>
      <c r="Y70" s="71"/>
      <c r="Z70" s="71"/>
      <c r="AA70" s="71"/>
      <c r="AB70" s="71"/>
      <c r="AC70" s="71"/>
      <c r="AD70" s="71"/>
      <c r="AE70" s="71"/>
      <c r="AF70" s="71"/>
      <c r="AG70" s="71"/>
      <c r="AH70" s="71"/>
      <c r="AI70" s="71"/>
      <c r="AJ70" s="71"/>
      <c r="AK70" s="71"/>
      <c r="AL70" s="71"/>
      <c r="AM70" s="71"/>
      <c r="AN70" s="71"/>
      <c r="AO70" s="71"/>
      <c r="AP70" s="71"/>
      <c r="AQ70" s="71"/>
      <c r="AR70" s="71"/>
      <c r="AS70" s="71"/>
      <c r="AT70" s="71"/>
      <c r="AU70" s="71"/>
      <c r="AV70" s="71"/>
      <c r="AW70" s="94"/>
      <c r="AX70" s="94"/>
      <c r="AY70" s="94"/>
      <c r="AZ70" s="94"/>
      <c r="BA70" s="71"/>
      <c r="BB70" s="71"/>
      <c r="BC70" s="71"/>
      <c r="BD70" s="71"/>
      <c r="BE70" s="71"/>
      <c r="BF70" s="71"/>
      <c r="BG70" s="71"/>
      <c r="BH70" s="71"/>
      <c r="BI70" s="71"/>
      <c r="BJ70" s="71"/>
      <c r="BK70" s="71"/>
      <c r="BL70" s="71"/>
      <c r="BM70" s="71"/>
      <c r="BN70" s="71"/>
      <c r="BO70" s="71"/>
      <c r="BP70" s="71"/>
      <c r="BQ70" s="71"/>
      <c r="BR70" s="71"/>
      <c r="BS70" s="71"/>
      <c r="BT70" s="71"/>
    </row>
    <row r="71" spans="1:72" s="88" customFormat="1"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  <c r="AC71" s="71"/>
      <c r="AD71" s="71"/>
      <c r="AE71" s="71"/>
      <c r="AF71" s="71"/>
      <c r="AG71" s="71"/>
      <c r="AH71" s="71"/>
      <c r="AI71" s="71"/>
      <c r="AJ71" s="71"/>
      <c r="AK71" s="71"/>
      <c r="AL71" s="71"/>
      <c r="AM71" s="71"/>
      <c r="AN71" s="71"/>
      <c r="AO71" s="71"/>
      <c r="AP71" s="71"/>
      <c r="AQ71" s="71"/>
      <c r="AR71" s="71"/>
      <c r="AS71" s="71"/>
      <c r="AT71" s="71"/>
      <c r="AU71" s="71"/>
      <c r="AV71" s="71"/>
      <c r="AW71" s="94"/>
      <c r="AX71" s="94"/>
      <c r="AY71" s="94"/>
      <c r="AZ71" s="94"/>
      <c r="BA71" s="71"/>
      <c r="BB71" s="71"/>
      <c r="BC71" s="71"/>
      <c r="BD71" s="71"/>
      <c r="BE71" s="71"/>
      <c r="BF71" s="71"/>
      <c r="BG71" s="71"/>
      <c r="BH71" s="71"/>
      <c r="BI71" s="71"/>
      <c r="BJ71" s="71"/>
      <c r="BK71" s="71"/>
      <c r="BL71" s="71"/>
      <c r="BM71" s="71"/>
      <c r="BN71" s="71"/>
      <c r="BO71" s="71"/>
      <c r="BP71" s="71"/>
      <c r="BQ71" s="71"/>
      <c r="BR71" s="71"/>
      <c r="BS71" s="71"/>
      <c r="BT71" s="71"/>
    </row>
    <row r="72" spans="1:72" s="88" customFormat="1">
      <c r="F72" s="74"/>
      <c r="G72" s="74"/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1"/>
      <c r="S72" s="71"/>
      <c r="T72" s="71"/>
      <c r="U72" s="71"/>
      <c r="V72" s="71"/>
      <c r="W72" s="71"/>
      <c r="X72" s="71"/>
      <c r="Y72" s="71"/>
      <c r="Z72" s="71"/>
      <c r="AA72" s="71"/>
      <c r="AB72" s="71"/>
      <c r="AC72" s="71"/>
      <c r="AD72" s="71"/>
      <c r="AE72" s="71"/>
      <c r="AF72" s="71"/>
      <c r="AG72" s="71"/>
      <c r="AH72" s="71"/>
      <c r="AI72" s="71"/>
      <c r="AJ72" s="71"/>
      <c r="AK72" s="71"/>
      <c r="AL72" s="71"/>
      <c r="AM72" s="71"/>
      <c r="AN72" s="71"/>
      <c r="AO72" s="71"/>
      <c r="AP72" s="71"/>
      <c r="AQ72" s="71"/>
      <c r="AR72" s="71"/>
      <c r="AS72" s="71"/>
      <c r="AT72" s="71"/>
      <c r="AU72" s="71"/>
      <c r="AV72" s="71"/>
      <c r="AW72" s="94"/>
      <c r="AX72" s="94"/>
      <c r="AY72" s="94"/>
      <c r="AZ72" s="94"/>
      <c r="BA72" s="71"/>
      <c r="BB72" s="71"/>
      <c r="BC72" s="71"/>
      <c r="BD72" s="71"/>
      <c r="BE72" s="71"/>
      <c r="BF72" s="71"/>
      <c r="BG72" s="71"/>
      <c r="BH72" s="71"/>
      <c r="BI72" s="71"/>
      <c r="BJ72" s="71"/>
      <c r="BK72" s="71"/>
      <c r="BL72" s="71"/>
      <c r="BM72" s="71"/>
      <c r="BN72" s="71"/>
      <c r="BO72" s="71"/>
      <c r="BP72" s="71"/>
      <c r="BQ72" s="71"/>
      <c r="BR72" s="71"/>
      <c r="BS72" s="71"/>
      <c r="BT72" s="71"/>
    </row>
    <row r="73" spans="1:72" s="88" customFormat="1"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1"/>
      <c r="S73" s="71"/>
      <c r="T73" s="71"/>
      <c r="U73" s="71"/>
      <c r="V73" s="71"/>
      <c r="W73" s="71"/>
      <c r="X73" s="71"/>
      <c r="Y73" s="71"/>
      <c r="Z73" s="71"/>
      <c r="AA73" s="71"/>
      <c r="AB73" s="71"/>
      <c r="AC73" s="71"/>
      <c r="AD73" s="71"/>
      <c r="AE73" s="71"/>
      <c r="AF73" s="71"/>
      <c r="AG73" s="71"/>
      <c r="AH73" s="71"/>
      <c r="AI73" s="71"/>
      <c r="AJ73" s="71"/>
      <c r="AK73" s="71"/>
      <c r="AL73" s="71"/>
      <c r="AM73" s="71"/>
      <c r="AN73" s="71"/>
      <c r="AO73" s="71"/>
      <c r="AP73" s="71"/>
      <c r="AQ73" s="71"/>
      <c r="AR73" s="71"/>
      <c r="AS73" s="71"/>
      <c r="AT73" s="71"/>
      <c r="AU73" s="71"/>
      <c r="AV73" s="71"/>
      <c r="AW73" s="94"/>
      <c r="AX73" s="94"/>
      <c r="AY73" s="94"/>
      <c r="AZ73" s="94"/>
      <c r="BA73" s="71"/>
      <c r="BB73" s="71"/>
      <c r="BC73" s="71"/>
      <c r="BD73" s="71"/>
      <c r="BE73" s="71"/>
      <c r="BF73" s="71"/>
      <c r="BG73" s="71"/>
      <c r="BH73" s="71"/>
      <c r="BI73" s="71"/>
      <c r="BJ73" s="71"/>
      <c r="BK73" s="71"/>
      <c r="BL73" s="71"/>
      <c r="BM73" s="71"/>
      <c r="BN73" s="71"/>
      <c r="BO73" s="71"/>
      <c r="BP73" s="71"/>
      <c r="BQ73" s="71"/>
      <c r="BR73" s="71"/>
      <c r="BS73" s="71"/>
      <c r="BT73" s="71"/>
    </row>
    <row r="74" spans="1:72" s="88" customFormat="1">
      <c r="F74" s="74"/>
      <c r="G74" s="74"/>
      <c r="H74" s="74"/>
      <c r="I74" s="74"/>
      <c r="J74" s="74"/>
      <c r="K74" s="74"/>
      <c r="L74" s="74"/>
      <c r="M74" s="74"/>
      <c r="N74" s="74"/>
      <c r="O74" s="74"/>
      <c r="P74" s="74"/>
      <c r="Q74" s="74"/>
      <c r="R74" s="71"/>
      <c r="S74" s="71"/>
      <c r="T74" s="71"/>
      <c r="U74" s="71"/>
      <c r="V74" s="71"/>
      <c r="W74" s="71"/>
      <c r="X74" s="71"/>
      <c r="Y74" s="71"/>
      <c r="Z74" s="71"/>
      <c r="AA74" s="71"/>
      <c r="AB74" s="71"/>
      <c r="AC74" s="71"/>
      <c r="AD74" s="71"/>
      <c r="AE74" s="71"/>
      <c r="AF74" s="71"/>
      <c r="AG74" s="71"/>
      <c r="AH74" s="71"/>
      <c r="AI74" s="71"/>
      <c r="AJ74" s="71"/>
      <c r="AK74" s="71"/>
      <c r="AL74" s="71"/>
      <c r="AM74" s="71"/>
      <c r="AN74" s="71"/>
      <c r="AO74" s="71"/>
      <c r="AP74" s="71"/>
      <c r="AQ74" s="71"/>
      <c r="AR74" s="71"/>
      <c r="AS74" s="71"/>
      <c r="AT74" s="71"/>
      <c r="AU74" s="71"/>
      <c r="AV74" s="71"/>
      <c r="AW74" s="94"/>
      <c r="AX74" s="94"/>
      <c r="AY74" s="94"/>
      <c r="AZ74" s="94"/>
      <c r="BA74" s="71"/>
      <c r="BB74" s="71"/>
      <c r="BC74" s="71"/>
      <c r="BD74" s="71"/>
      <c r="BE74" s="71"/>
      <c r="BF74" s="71"/>
      <c r="BG74" s="71"/>
      <c r="BH74" s="71"/>
      <c r="BI74" s="71"/>
      <c r="BJ74" s="71"/>
      <c r="BK74" s="71"/>
      <c r="BL74" s="71"/>
      <c r="BM74" s="71"/>
      <c r="BN74" s="71"/>
      <c r="BO74" s="71"/>
      <c r="BP74" s="71"/>
      <c r="BQ74" s="71"/>
      <c r="BR74" s="71"/>
      <c r="BS74" s="71"/>
      <c r="BT74" s="71"/>
    </row>
    <row r="75" spans="1:72">
      <c r="A75" s="88"/>
      <c r="B75" s="88"/>
      <c r="C75" s="88"/>
      <c r="D75" s="88"/>
      <c r="E75" s="88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  <c r="Q75" s="74"/>
      <c r="AW75" s="60"/>
      <c r="AX75" s="60"/>
      <c r="AY75" s="60"/>
      <c r="AZ75" s="60"/>
    </row>
    <row r="76" spans="1:72">
      <c r="A76" s="88"/>
      <c r="B76" s="88"/>
      <c r="C76" s="88"/>
      <c r="D76" s="88"/>
      <c r="E76" s="88"/>
      <c r="F76" s="74"/>
      <c r="G76" s="74"/>
      <c r="H76" s="74"/>
      <c r="I76" s="74"/>
      <c r="J76" s="74"/>
      <c r="K76" s="74"/>
      <c r="L76" s="74"/>
      <c r="M76" s="74"/>
      <c r="N76" s="74"/>
      <c r="O76" s="74"/>
      <c r="P76" s="74"/>
      <c r="Q76" s="74"/>
      <c r="AW76" s="60"/>
      <c r="AX76" s="60"/>
      <c r="AY76" s="60"/>
      <c r="AZ76" s="60"/>
    </row>
    <row r="77" spans="1:72">
      <c r="A77" s="88"/>
      <c r="B77" s="88"/>
      <c r="C77" s="88"/>
      <c r="D77" s="88"/>
      <c r="E77" s="88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74"/>
      <c r="AW77" s="60"/>
      <c r="AX77" s="60"/>
      <c r="AY77" s="60"/>
      <c r="AZ77" s="60"/>
    </row>
    <row r="78" spans="1:72">
      <c r="A78" s="88"/>
      <c r="B78" s="88"/>
      <c r="C78" s="88"/>
      <c r="D78" s="88"/>
      <c r="E78" s="88"/>
      <c r="F78" s="74"/>
      <c r="G78" s="74"/>
      <c r="H78" s="74"/>
      <c r="I78" s="74"/>
      <c r="J78" s="74"/>
      <c r="K78" s="74"/>
      <c r="L78" s="74"/>
      <c r="M78" s="74"/>
      <c r="N78" s="74"/>
      <c r="O78" s="74"/>
      <c r="P78" s="74"/>
      <c r="Q78" s="74"/>
      <c r="AW78" s="60"/>
      <c r="AX78" s="60"/>
      <c r="AY78" s="60"/>
      <c r="AZ78" s="60"/>
    </row>
    <row r="79" spans="1:72">
      <c r="A79" s="88"/>
      <c r="B79" s="88"/>
      <c r="C79" s="88"/>
      <c r="D79" s="88"/>
      <c r="E79" s="88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AW79" s="60"/>
      <c r="AX79" s="60"/>
      <c r="AY79" s="60"/>
      <c r="AZ79" s="60"/>
    </row>
    <row r="80" spans="1:72">
      <c r="A80" s="88"/>
      <c r="B80" s="88"/>
      <c r="C80" s="88"/>
      <c r="D80" s="88"/>
      <c r="E80" s="88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4"/>
      <c r="AW80" s="60"/>
      <c r="AX80" s="60"/>
      <c r="AY80" s="60"/>
      <c r="AZ80" s="60"/>
    </row>
    <row r="81" spans="1:52">
      <c r="A81" s="88"/>
      <c r="B81" s="88"/>
      <c r="C81" s="88"/>
      <c r="D81" s="88"/>
      <c r="E81" s="88"/>
      <c r="F81" s="74"/>
      <c r="G81" s="74"/>
      <c r="H81" s="74"/>
      <c r="I81" s="74"/>
      <c r="J81" s="74"/>
      <c r="K81" s="74"/>
      <c r="L81" s="74"/>
      <c r="M81" s="74"/>
      <c r="N81" s="74"/>
      <c r="O81" s="74"/>
      <c r="P81" s="74"/>
      <c r="Q81" s="74"/>
      <c r="AW81" s="60"/>
      <c r="AX81" s="60"/>
      <c r="AY81" s="60"/>
      <c r="AZ81" s="60"/>
    </row>
    <row r="82" spans="1:52">
      <c r="A82" s="88"/>
      <c r="B82" s="88"/>
      <c r="C82" s="88"/>
      <c r="D82" s="88"/>
      <c r="E82" s="88"/>
      <c r="F82" s="74"/>
      <c r="G82" s="74"/>
      <c r="H82" s="74"/>
      <c r="I82" s="74"/>
      <c r="J82" s="74"/>
      <c r="K82" s="74"/>
      <c r="L82" s="74"/>
      <c r="M82" s="74"/>
      <c r="N82" s="74"/>
      <c r="O82" s="74"/>
      <c r="P82" s="74"/>
      <c r="Q82" s="74"/>
      <c r="AW82" s="60"/>
      <c r="AX82" s="60"/>
      <c r="AY82" s="60"/>
      <c r="AZ82" s="60"/>
    </row>
    <row r="83" spans="1:52">
      <c r="A83" s="88"/>
      <c r="B83" s="88"/>
      <c r="C83" s="88"/>
      <c r="D83" s="88"/>
      <c r="E83" s="88"/>
      <c r="F83" s="74"/>
      <c r="G83" s="74"/>
      <c r="H83" s="74"/>
      <c r="I83" s="74"/>
      <c r="J83" s="74"/>
      <c r="K83" s="74"/>
      <c r="L83" s="74"/>
      <c r="M83" s="74"/>
      <c r="N83" s="74"/>
      <c r="O83" s="74"/>
      <c r="P83" s="74"/>
      <c r="Q83" s="74"/>
      <c r="AW83" s="60"/>
      <c r="AX83" s="60"/>
      <c r="AY83" s="60"/>
      <c r="AZ83" s="60"/>
    </row>
    <row r="84" spans="1:52">
      <c r="A84" s="88"/>
      <c r="B84" s="88"/>
      <c r="C84" s="88"/>
      <c r="D84" s="88"/>
      <c r="E84" s="88"/>
      <c r="F84" s="74"/>
      <c r="G84" s="74"/>
      <c r="H84" s="74"/>
      <c r="I84" s="74"/>
      <c r="J84" s="74"/>
      <c r="K84" s="74"/>
      <c r="L84" s="74"/>
      <c r="M84" s="74"/>
      <c r="N84" s="74"/>
      <c r="O84" s="74"/>
      <c r="P84" s="74"/>
      <c r="Q84" s="74"/>
      <c r="AW84" s="60"/>
      <c r="AX84" s="60"/>
      <c r="AY84" s="60"/>
      <c r="AZ84" s="60"/>
    </row>
    <row r="85" spans="1:52">
      <c r="A85" s="88"/>
      <c r="B85" s="88"/>
      <c r="C85" s="88"/>
      <c r="D85" s="88"/>
      <c r="E85" s="88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AW85" s="60"/>
      <c r="AX85" s="60"/>
      <c r="AY85" s="60"/>
      <c r="AZ85" s="60"/>
    </row>
    <row r="86" spans="1:52">
      <c r="A86" s="88"/>
      <c r="B86" s="88"/>
      <c r="C86" s="88"/>
      <c r="D86" s="88"/>
      <c r="E86" s="88"/>
      <c r="F86" s="74"/>
      <c r="G86" s="74"/>
      <c r="H86" s="74"/>
      <c r="I86" s="74"/>
      <c r="J86" s="74"/>
      <c r="K86" s="74"/>
      <c r="L86" s="74"/>
      <c r="M86" s="74"/>
      <c r="N86" s="74"/>
      <c r="O86" s="74"/>
      <c r="P86" s="74"/>
      <c r="Q86" s="74"/>
      <c r="AW86" s="60"/>
      <c r="AX86" s="60"/>
      <c r="AY86" s="60"/>
      <c r="AZ86" s="60"/>
    </row>
    <row r="87" spans="1:52">
      <c r="A87" s="88"/>
      <c r="B87" s="88"/>
      <c r="C87" s="88"/>
      <c r="D87" s="88"/>
      <c r="E87" s="88"/>
      <c r="F87" s="74"/>
      <c r="G87" s="74"/>
      <c r="H87" s="74"/>
      <c r="I87" s="74"/>
      <c r="J87" s="74"/>
      <c r="K87" s="74"/>
      <c r="L87" s="74"/>
      <c r="M87" s="74"/>
      <c r="N87" s="74"/>
      <c r="O87" s="74"/>
      <c r="P87" s="74"/>
      <c r="Q87" s="74"/>
      <c r="AW87" s="60"/>
      <c r="AX87" s="60"/>
      <c r="AY87" s="60"/>
      <c r="AZ87" s="60"/>
    </row>
    <row r="88" spans="1:52">
      <c r="AW88" s="60"/>
      <c r="AX88" s="60"/>
      <c r="AY88" s="60"/>
      <c r="AZ88" s="60"/>
    </row>
    <row r="89" spans="1:52">
      <c r="AW89" s="60"/>
      <c r="AX89" s="60"/>
      <c r="AY89" s="60"/>
      <c r="AZ89" s="60"/>
    </row>
    <row r="90" spans="1:52">
      <c r="AW90" s="60"/>
      <c r="AX90" s="60"/>
      <c r="AY90" s="60"/>
      <c r="AZ90" s="60"/>
    </row>
    <row r="91" spans="1:52">
      <c r="AW91" s="60"/>
      <c r="AX91" s="60"/>
      <c r="AY91" s="60"/>
      <c r="AZ91" s="60"/>
    </row>
    <row r="92" spans="1:52">
      <c r="AW92" s="60"/>
      <c r="AX92" s="60"/>
      <c r="AY92" s="60"/>
      <c r="AZ92" s="60"/>
    </row>
    <row r="93" spans="1:52">
      <c r="AW93" s="60"/>
      <c r="AX93" s="60"/>
      <c r="AY93" s="60"/>
      <c r="AZ93" s="60"/>
    </row>
    <row r="94" spans="1:52">
      <c r="AW94" s="60"/>
      <c r="AX94" s="60"/>
      <c r="AY94" s="60"/>
      <c r="AZ94" s="60"/>
    </row>
    <row r="95" spans="1:52">
      <c r="AW95" s="60"/>
      <c r="AX95" s="60"/>
      <c r="AY95" s="60"/>
      <c r="AZ95" s="60"/>
    </row>
    <row r="96" spans="1:52">
      <c r="AW96" s="60"/>
      <c r="AX96" s="60"/>
      <c r="AY96" s="60"/>
      <c r="AZ96" s="60"/>
    </row>
    <row r="97" spans="49:52">
      <c r="AW97" s="60"/>
      <c r="AX97" s="60"/>
      <c r="AY97" s="60"/>
      <c r="AZ97" s="60"/>
    </row>
    <row r="98" spans="49:52">
      <c r="AW98" s="60"/>
      <c r="AX98" s="60"/>
      <c r="AY98" s="60"/>
      <c r="AZ98" s="60"/>
    </row>
    <row r="99" spans="49:52">
      <c r="AW99" s="60"/>
      <c r="AX99" s="60"/>
      <c r="AY99" s="60"/>
      <c r="AZ99" s="60"/>
    </row>
    <row r="100" spans="49:52">
      <c r="AW100" s="60"/>
      <c r="AX100" s="60"/>
      <c r="AY100" s="60"/>
      <c r="AZ100" s="60"/>
    </row>
    <row r="101" spans="49:52">
      <c r="AW101" s="60"/>
      <c r="AX101" s="60"/>
      <c r="AY101" s="60"/>
      <c r="AZ101" s="60"/>
    </row>
    <row r="102" spans="49:52">
      <c r="AW102" s="60"/>
      <c r="AX102" s="60"/>
      <c r="AY102" s="60"/>
      <c r="AZ102" s="60"/>
    </row>
    <row r="103" spans="49:52">
      <c r="AW103" s="60"/>
      <c r="AX103" s="60"/>
      <c r="AY103" s="60"/>
      <c r="AZ103" s="60"/>
    </row>
    <row r="104" spans="49:52">
      <c r="AW104" s="60"/>
      <c r="AX104" s="60"/>
      <c r="AY104" s="60"/>
      <c r="AZ104" s="60"/>
    </row>
    <row r="105" spans="49:52">
      <c r="AW105" s="60"/>
      <c r="AX105" s="60"/>
      <c r="AY105" s="60"/>
      <c r="AZ105" s="60"/>
    </row>
    <row r="106" spans="49:52">
      <c r="AW106" s="60"/>
      <c r="AX106" s="60"/>
      <c r="AY106" s="60"/>
      <c r="AZ106" s="60"/>
    </row>
    <row r="107" spans="49:52">
      <c r="AW107" s="60"/>
      <c r="AX107" s="60"/>
      <c r="AY107" s="60"/>
      <c r="AZ107" s="60"/>
    </row>
    <row r="108" spans="49:52">
      <c r="AW108" s="60"/>
      <c r="AX108" s="60"/>
      <c r="AY108" s="60"/>
      <c r="AZ108" s="60"/>
    </row>
    <row r="109" spans="49:52">
      <c r="AW109" s="60"/>
      <c r="AX109" s="60"/>
      <c r="AY109" s="60"/>
      <c r="AZ109" s="60"/>
    </row>
  </sheetData>
  <sheetProtection algorithmName="SHA-512" hashValue="zvf04am5AuT1CqvFgQNfBuFJNZIXdYXRWs1bRv2wbfE69nKWxMgcbsCrqMeGxuT3QVlUJFsdu5L+Bp1Fmr0MRw==" saltValue="pYkOWGDh0Q1swbO2vrbsGQ==" spinCount="100000" sheet="1" objects="1" scenarios="1"/>
  <sortState xmlns:xlrd2="http://schemas.microsoft.com/office/spreadsheetml/2017/richdata2" ref="A26:CC30">
    <sortCondition ref="B26:B30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7CD75-9058-4604-AC5B-348DF7DE69B2}">
  <sheetPr>
    <tabColor theme="9"/>
  </sheetPr>
  <dimension ref="A1:H75"/>
  <sheetViews>
    <sheetView workbookViewId="0">
      <selection activeCell="A34" sqref="A34"/>
    </sheetView>
  </sheetViews>
  <sheetFormatPr baseColWidth="10" defaultRowHeight="12.75"/>
  <cols>
    <col min="1" max="1" width="35.42578125" bestFit="1" customWidth="1"/>
  </cols>
  <sheetData>
    <row r="1" spans="1:8">
      <c r="A1" t="s">
        <v>247</v>
      </c>
      <c r="B1" t="s">
        <v>248</v>
      </c>
      <c r="C1" t="s">
        <v>249</v>
      </c>
      <c r="D1" t="s">
        <v>250</v>
      </c>
      <c r="E1" t="s">
        <v>251</v>
      </c>
      <c r="F1" t="s">
        <v>252</v>
      </c>
      <c r="G1" t="s">
        <v>244</v>
      </c>
      <c r="H1" t="s">
        <v>253</v>
      </c>
    </row>
    <row r="2" spans="1:8">
      <c r="A2" t="s">
        <v>254</v>
      </c>
      <c r="B2" t="s">
        <v>68</v>
      </c>
      <c r="C2">
        <v>0</v>
      </c>
      <c r="D2">
        <v>0</v>
      </c>
      <c r="E2">
        <v>0</v>
      </c>
      <c r="F2">
        <v>219</v>
      </c>
      <c r="G2">
        <v>23</v>
      </c>
      <c r="H2">
        <v>0</v>
      </c>
    </row>
    <row r="3" spans="1:8">
      <c r="A3" t="s">
        <v>255</v>
      </c>
      <c r="B3" t="s">
        <v>256</v>
      </c>
      <c r="C3">
        <v>428</v>
      </c>
      <c r="D3">
        <v>0</v>
      </c>
      <c r="E3">
        <v>0</v>
      </c>
      <c r="F3">
        <v>0</v>
      </c>
      <c r="G3">
        <v>0</v>
      </c>
      <c r="H3">
        <v>0</v>
      </c>
    </row>
    <row r="4" spans="1:8">
      <c r="A4" t="s">
        <v>257</v>
      </c>
      <c r="B4" t="s">
        <v>67</v>
      </c>
      <c r="C4">
        <v>0</v>
      </c>
      <c r="D4">
        <v>0</v>
      </c>
      <c r="E4">
        <v>0</v>
      </c>
      <c r="F4">
        <v>432</v>
      </c>
      <c r="G4">
        <v>76</v>
      </c>
      <c r="H4">
        <v>0</v>
      </c>
    </row>
    <row r="5" spans="1:8">
      <c r="A5" t="s">
        <v>258</v>
      </c>
      <c r="B5" t="s">
        <v>63</v>
      </c>
      <c r="C5">
        <v>0</v>
      </c>
      <c r="D5">
        <v>0</v>
      </c>
      <c r="E5">
        <v>361</v>
      </c>
      <c r="F5">
        <v>0</v>
      </c>
      <c r="G5">
        <v>0</v>
      </c>
      <c r="H5">
        <v>0</v>
      </c>
    </row>
    <row r="6" spans="1:8">
      <c r="A6" t="s">
        <v>259</v>
      </c>
      <c r="B6" t="s">
        <v>66</v>
      </c>
      <c r="C6">
        <v>0</v>
      </c>
      <c r="D6">
        <v>0</v>
      </c>
      <c r="E6">
        <v>0</v>
      </c>
      <c r="F6">
        <v>855</v>
      </c>
      <c r="G6">
        <v>168</v>
      </c>
      <c r="H6">
        <v>0</v>
      </c>
    </row>
    <row r="7" spans="1:8">
      <c r="A7" t="s">
        <v>260</v>
      </c>
      <c r="B7" t="s">
        <v>261</v>
      </c>
      <c r="C7">
        <v>80</v>
      </c>
      <c r="D7">
        <v>0</v>
      </c>
      <c r="E7">
        <v>0</v>
      </c>
      <c r="F7">
        <v>0</v>
      </c>
      <c r="G7">
        <v>0</v>
      </c>
      <c r="H7">
        <v>0</v>
      </c>
    </row>
    <row r="8" spans="1:8">
      <c r="A8" t="s">
        <v>262</v>
      </c>
      <c r="B8" t="s">
        <v>263</v>
      </c>
      <c r="C8">
        <v>327</v>
      </c>
      <c r="D8">
        <v>0</v>
      </c>
      <c r="E8">
        <v>0</v>
      </c>
      <c r="F8">
        <v>0</v>
      </c>
      <c r="G8">
        <v>0</v>
      </c>
      <c r="H8">
        <v>0</v>
      </c>
    </row>
    <row r="9" spans="1:8">
      <c r="A9" t="s">
        <v>264</v>
      </c>
      <c r="B9" t="s">
        <v>55</v>
      </c>
      <c r="C9">
        <v>0</v>
      </c>
      <c r="D9">
        <v>0</v>
      </c>
      <c r="E9">
        <v>998</v>
      </c>
      <c r="F9">
        <v>58</v>
      </c>
      <c r="G9">
        <v>107</v>
      </c>
      <c r="H9">
        <v>0</v>
      </c>
    </row>
    <row r="10" spans="1:8">
      <c r="A10" t="s">
        <v>265</v>
      </c>
      <c r="B10" t="s">
        <v>266</v>
      </c>
      <c r="C10">
        <v>121</v>
      </c>
      <c r="D10">
        <v>0</v>
      </c>
      <c r="E10">
        <v>0</v>
      </c>
      <c r="F10">
        <v>0</v>
      </c>
      <c r="G10">
        <v>0</v>
      </c>
      <c r="H10">
        <v>0</v>
      </c>
    </row>
    <row r="11" spans="1:8">
      <c r="A11" t="s">
        <v>267</v>
      </c>
      <c r="B11" t="s">
        <v>268</v>
      </c>
      <c r="C11">
        <v>509</v>
      </c>
      <c r="D11">
        <v>45</v>
      </c>
      <c r="E11">
        <v>0</v>
      </c>
      <c r="F11">
        <v>0</v>
      </c>
      <c r="G11">
        <v>0</v>
      </c>
      <c r="H11">
        <v>0</v>
      </c>
    </row>
    <row r="12" spans="1:8">
      <c r="A12" t="s">
        <v>269</v>
      </c>
      <c r="B12" t="s">
        <v>270</v>
      </c>
      <c r="C12">
        <v>288</v>
      </c>
      <c r="D12">
        <v>0</v>
      </c>
      <c r="E12">
        <v>0</v>
      </c>
      <c r="F12">
        <v>0</v>
      </c>
      <c r="G12">
        <v>0</v>
      </c>
      <c r="H12">
        <v>0</v>
      </c>
    </row>
    <row r="13" spans="1:8">
      <c r="A13" t="s">
        <v>271</v>
      </c>
      <c r="B13" t="s">
        <v>272</v>
      </c>
      <c r="C13">
        <v>328</v>
      </c>
      <c r="D13">
        <v>0</v>
      </c>
      <c r="E13">
        <v>0</v>
      </c>
      <c r="F13">
        <v>0</v>
      </c>
      <c r="G13">
        <v>0</v>
      </c>
      <c r="H13">
        <v>0</v>
      </c>
    </row>
    <row r="14" spans="1:8">
      <c r="A14" t="s">
        <v>273</v>
      </c>
      <c r="B14" t="s">
        <v>274</v>
      </c>
      <c r="C14">
        <v>70</v>
      </c>
      <c r="D14">
        <v>0</v>
      </c>
      <c r="E14">
        <v>0</v>
      </c>
      <c r="F14">
        <v>0</v>
      </c>
      <c r="G14">
        <v>0</v>
      </c>
      <c r="H14">
        <v>0</v>
      </c>
    </row>
    <row r="15" spans="1:8">
      <c r="A15" t="s">
        <v>275</v>
      </c>
      <c r="B15" t="s">
        <v>276</v>
      </c>
      <c r="C15">
        <v>325</v>
      </c>
      <c r="D15">
        <v>0</v>
      </c>
      <c r="E15">
        <v>0</v>
      </c>
      <c r="F15">
        <v>0</v>
      </c>
      <c r="G15">
        <v>0</v>
      </c>
      <c r="H15">
        <v>0</v>
      </c>
    </row>
    <row r="16" spans="1:8">
      <c r="A16" t="s">
        <v>277</v>
      </c>
      <c r="B16" t="s">
        <v>278</v>
      </c>
      <c r="C16">
        <v>433</v>
      </c>
      <c r="D16">
        <v>63</v>
      </c>
      <c r="E16">
        <v>0</v>
      </c>
      <c r="F16">
        <v>0</v>
      </c>
      <c r="G16">
        <v>0</v>
      </c>
      <c r="H16">
        <v>0</v>
      </c>
    </row>
    <row r="17" spans="1:8">
      <c r="A17" t="s">
        <v>279</v>
      </c>
      <c r="B17" t="s">
        <v>280</v>
      </c>
      <c r="C17">
        <v>332</v>
      </c>
      <c r="D17">
        <v>60</v>
      </c>
      <c r="E17">
        <v>46</v>
      </c>
      <c r="F17">
        <v>0</v>
      </c>
      <c r="G17">
        <v>0</v>
      </c>
      <c r="H17">
        <v>0</v>
      </c>
    </row>
    <row r="18" spans="1:8">
      <c r="A18" t="s">
        <v>281</v>
      </c>
      <c r="B18" t="s">
        <v>282</v>
      </c>
      <c r="C18">
        <v>230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8">
      <c r="A19" t="s">
        <v>283</v>
      </c>
      <c r="B19" t="s">
        <v>284</v>
      </c>
      <c r="C19">
        <v>128</v>
      </c>
      <c r="D19">
        <v>49</v>
      </c>
      <c r="E19">
        <v>0</v>
      </c>
      <c r="F19">
        <v>0</v>
      </c>
      <c r="G19">
        <v>0</v>
      </c>
      <c r="H19">
        <v>0</v>
      </c>
    </row>
    <row r="20" spans="1:8">
      <c r="A20" t="s">
        <v>285</v>
      </c>
      <c r="B20" t="s">
        <v>286</v>
      </c>
      <c r="C20">
        <v>571</v>
      </c>
      <c r="D20">
        <v>72</v>
      </c>
      <c r="E20">
        <v>0</v>
      </c>
      <c r="F20">
        <v>0</v>
      </c>
      <c r="G20">
        <v>0</v>
      </c>
      <c r="H20">
        <v>0</v>
      </c>
    </row>
    <row r="21" spans="1:8">
      <c r="A21" t="s">
        <v>287</v>
      </c>
      <c r="B21" t="s">
        <v>288</v>
      </c>
      <c r="C21">
        <v>44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8">
      <c r="A22" t="s">
        <v>289</v>
      </c>
      <c r="B22" t="s">
        <v>290</v>
      </c>
      <c r="C22">
        <v>468</v>
      </c>
      <c r="D22">
        <v>65</v>
      </c>
      <c r="E22">
        <v>0</v>
      </c>
      <c r="F22">
        <v>0</v>
      </c>
      <c r="G22">
        <v>0</v>
      </c>
      <c r="H22">
        <v>0</v>
      </c>
    </row>
    <row r="23" spans="1:8">
      <c r="A23" t="s">
        <v>291</v>
      </c>
      <c r="B23" t="s">
        <v>292</v>
      </c>
      <c r="C23">
        <v>115</v>
      </c>
      <c r="D23">
        <v>0</v>
      </c>
      <c r="E23">
        <v>0</v>
      </c>
      <c r="F23">
        <v>0</v>
      </c>
      <c r="G23">
        <v>0</v>
      </c>
      <c r="H23">
        <v>0</v>
      </c>
    </row>
    <row r="24" spans="1:8">
      <c r="A24" t="s">
        <v>293</v>
      </c>
      <c r="B24" t="s">
        <v>294</v>
      </c>
      <c r="C24">
        <v>430</v>
      </c>
      <c r="D24">
        <v>0</v>
      </c>
      <c r="E24">
        <v>0</v>
      </c>
      <c r="F24">
        <v>0</v>
      </c>
      <c r="G24">
        <v>0</v>
      </c>
      <c r="H24">
        <v>0</v>
      </c>
    </row>
    <row r="25" spans="1:8">
      <c r="A25" t="s">
        <v>295</v>
      </c>
      <c r="B25" t="s">
        <v>296</v>
      </c>
      <c r="C25">
        <v>464</v>
      </c>
      <c r="D25">
        <v>0</v>
      </c>
      <c r="E25">
        <v>0</v>
      </c>
      <c r="F25">
        <v>0</v>
      </c>
      <c r="G25">
        <v>0</v>
      </c>
      <c r="H25">
        <v>0</v>
      </c>
    </row>
    <row r="26" spans="1:8">
      <c r="A26" t="s">
        <v>297</v>
      </c>
      <c r="B26" t="s">
        <v>298</v>
      </c>
      <c r="C26">
        <v>149</v>
      </c>
      <c r="D26">
        <v>0</v>
      </c>
      <c r="E26">
        <v>0</v>
      </c>
      <c r="F26">
        <v>0</v>
      </c>
      <c r="G26">
        <v>0</v>
      </c>
      <c r="H26">
        <v>0</v>
      </c>
    </row>
    <row r="27" spans="1:8">
      <c r="A27" t="s">
        <v>299</v>
      </c>
      <c r="B27" t="s">
        <v>300</v>
      </c>
      <c r="C27">
        <v>157</v>
      </c>
      <c r="D27">
        <v>0</v>
      </c>
      <c r="E27">
        <v>0</v>
      </c>
      <c r="F27">
        <v>0</v>
      </c>
      <c r="G27">
        <v>0</v>
      </c>
      <c r="H27">
        <v>0</v>
      </c>
    </row>
    <row r="28" spans="1:8">
      <c r="A28" t="s">
        <v>301</v>
      </c>
      <c r="B28" t="s">
        <v>302</v>
      </c>
      <c r="C28">
        <v>156</v>
      </c>
      <c r="D28">
        <v>0</v>
      </c>
      <c r="E28">
        <v>0</v>
      </c>
      <c r="F28">
        <v>0</v>
      </c>
      <c r="G28">
        <v>0</v>
      </c>
      <c r="H28">
        <v>0</v>
      </c>
    </row>
    <row r="29" spans="1:8">
      <c r="A29" t="s">
        <v>303</v>
      </c>
      <c r="B29" t="s">
        <v>304</v>
      </c>
      <c r="C29">
        <v>119</v>
      </c>
      <c r="D29">
        <v>0</v>
      </c>
      <c r="E29">
        <v>0</v>
      </c>
      <c r="F29">
        <v>0</v>
      </c>
      <c r="G29">
        <v>0</v>
      </c>
      <c r="H29">
        <v>0</v>
      </c>
    </row>
    <row r="30" spans="1:8">
      <c r="A30" t="s">
        <v>305</v>
      </c>
      <c r="B30" t="s">
        <v>306</v>
      </c>
      <c r="C30">
        <v>154</v>
      </c>
      <c r="D30">
        <v>31</v>
      </c>
      <c r="E30">
        <v>0</v>
      </c>
      <c r="F30">
        <v>0</v>
      </c>
      <c r="G30">
        <v>0</v>
      </c>
      <c r="H30">
        <v>0</v>
      </c>
    </row>
    <row r="31" spans="1:8">
      <c r="A31" t="s">
        <v>307</v>
      </c>
      <c r="B31" t="s">
        <v>308</v>
      </c>
      <c r="C31">
        <v>83</v>
      </c>
      <c r="D31">
        <v>0</v>
      </c>
      <c r="E31">
        <v>0</v>
      </c>
      <c r="F31">
        <v>0</v>
      </c>
      <c r="G31">
        <v>0</v>
      </c>
      <c r="H31">
        <v>0</v>
      </c>
    </row>
    <row r="32" spans="1:8">
      <c r="A32" t="s">
        <v>309</v>
      </c>
      <c r="B32" t="s">
        <v>310</v>
      </c>
      <c r="C32">
        <v>588</v>
      </c>
      <c r="D32">
        <v>81</v>
      </c>
      <c r="E32">
        <v>0</v>
      </c>
      <c r="F32">
        <v>0</v>
      </c>
      <c r="G32">
        <v>0</v>
      </c>
      <c r="H32">
        <v>0</v>
      </c>
    </row>
    <row r="33" spans="1:8">
      <c r="A33" t="s">
        <v>311</v>
      </c>
      <c r="B33" t="s">
        <v>69</v>
      </c>
      <c r="C33">
        <v>0</v>
      </c>
      <c r="D33">
        <v>0</v>
      </c>
      <c r="E33">
        <v>0</v>
      </c>
      <c r="F33">
        <v>1198</v>
      </c>
      <c r="G33">
        <v>245</v>
      </c>
      <c r="H33">
        <v>9</v>
      </c>
    </row>
    <row r="34" spans="1:8">
      <c r="A34" t="s">
        <v>312</v>
      </c>
      <c r="B34" t="s">
        <v>61</v>
      </c>
      <c r="C34">
        <v>0</v>
      </c>
      <c r="D34">
        <v>0</v>
      </c>
      <c r="E34">
        <v>280</v>
      </c>
      <c r="F34">
        <v>257</v>
      </c>
      <c r="G34">
        <v>0</v>
      </c>
      <c r="H34">
        <v>0</v>
      </c>
    </row>
    <row r="35" spans="1:8">
      <c r="A35" t="s">
        <v>313</v>
      </c>
      <c r="B35" t="s">
        <v>71</v>
      </c>
      <c r="C35">
        <v>0</v>
      </c>
      <c r="D35">
        <v>0</v>
      </c>
      <c r="E35">
        <v>237</v>
      </c>
      <c r="F35">
        <v>380</v>
      </c>
      <c r="G35">
        <v>99</v>
      </c>
      <c r="H35">
        <v>0</v>
      </c>
    </row>
    <row r="36" spans="1:8">
      <c r="A36" t="s">
        <v>314</v>
      </c>
      <c r="B36" t="s">
        <v>315</v>
      </c>
      <c r="C36">
        <v>582</v>
      </c>
      <c r="D36">
        <v>0</v>
      </c>
      <c r="E36">
        <v>0</v>
      </c>
      <c r="F36">
        <v>0</v>
      </c>
      <c r="G36">
        <v>0</v>
      </c>
      <c r="H36">
        <v>0</v>
      </c>
    </row>
    <row r="37" spans="1:8">
      <c r="A37" t="s">
        <v>316</v>
      </c>
      <c r="B37" t="s">
        <v>317</v>
      </c>
      <c r="C37">
        <v>89</v>
      </c>
      <c r="D37">
        <v>0</v>
      </c>
      <c r="E37">
        <v>0</v>
      </c>
      <c r="F37">
        <v>0</v>
      </c>
      <c r="G37">
        <v>0</v>
      </c>
      <c r="H37">
        <v>0</v>
      </c>
    </row>
    <row r="38" spans="1:8">
      <c r="A38" t="s">
        <v>318</v>
      </c>
      <c r="B38" t="s">
        <v>319</v>
      </c>
      <c r="C38">
        <v>559</v>
      </c>
      <c r="D38">
        <v>65</v>
      </c>
      <c r="E38">
        <v>0</v>
      </c>
      <c r="F38">
        <v>0</v>
      </c>
      <c r="G38">
        <v>0</v>
      </c>
      <c r="H38">
        <v>0</v>
      </c>
    </row>
    <row r="39" spans="1:8">
      <c r="A39" t="s">
        <v>320</v>
      </c>
      <c r="B39" t="s">
        <v>321</v>
      </c>
      <c r="C39">
        <v>147</v>
      </c>
      <c r="D39">
        <v>0</v>
      </c>
      <c r="E39">
        <v>0</v>
      </c>
      <c r="F39">
        <v>0</v>
      </c>
      <c r="G39">
        <v>0</v>
      </c>
      <c r="H39">
        <v>0</v>
      </c>
    </row>
    <row r="40" spans="1:8">
      <c r="A40" t="s">
        <v>322</v>
      </c>
      <c r="B40" t="s">
        <v>323</v>
      </c>
      <c r="C40">
        <v>500</v>
      </c>
      <c r="D40">
        <v>75</v>
      </c>
      <c r="E40">
        <v>0</v>
      </c>
      <c r="F40">
        <v>0</v>
      </c>
      <c r="G40">
        <v>0</v>
      </c>
      <c r="H40">
        <v>0</v>
      </c>
    </row>
    <row r="41" spans="1:8">
      <c r="A41" t="s">
        <v>324</v>
      </c>
      <c r="B41" t="s">
        <v>325</v>
      </c>
      <c r="C41">
        <v>69</v>
      </c>
      <c r="D41">
        <v>0</v>
      </c>
      <c r="E41">
        <v>0</v>
      </c>
      <c r="F41">
        <v>0</v>
      </c>
      <c r="G41">
        <v>0</v>
      </c>
      <c r="H41">
        <v>0</v>
      </c>
    </row>
    <row r="42" spans="1:8">
      <c r="A42" t="s">
        <v>326</v>
      </c>
      <c r="B42" t="s">
        <v>57</v>
      </c>
      <c r="C42">
        <v>0</v>
      </c>
      <c r="D42">
        <v>0</v>
      </c>
      <c r="E42">
        <v>265</v>
      </c>
      <c r="F42">
        <v>0</v>
      </c>
      <c r="G42">
        <v>51</v>
      </c>
      <c r="H42">
        <v>0</v>
      </c>
    </row>
    <row r="43" spans="1:8">
      <c r="A43" t="s">
        <v>327</v>
      </c>
      <c r="B43" t="s">
        <v>328</v>
      </c>
      <c r="C43">
        <v>577</v>
      </c>
      <c r="D43">
        <v>0</v>
      </c>
      <c r="E43">
        <v>0</v>
      </c>
      <c r="F43">
        <v>0</v>
      </c>
      <c r="G43">
        <v>0</v>
      </c>
      <c r="H43">
        <v>0</v>
      </c>
    </row>
    <row r="44" spans="1:8">
      <c r="A44" t="s">
        <v>329</v>
      </c>
      <c r="B44" t="s">
        <v>58</v>
      </c>
      <c r="C44">
        <v>0</v>
      </c>
      <c r="D44">
        <v>0</v>
      </c>
      <c r="E44">
        <v>59</v>
      </c>
      <c r="F44">
        <v>0</v>
      </c>
      <c r="G44">
        <v>0</v>
      </c>
      <c r="H44">
        <v>0</v>
      </c>
    </row>
    <row r="45" spans="1:8">
      <c r="A45" t="s">
        <v>330</v>
      </c>
      <c r="B45" t="s">
        <v>331</v>
      </c>
      <c r="C45">
        <v>455</v>
      </c>
      <c r="D45">
        <v>0</v>
      </c>
      <c r="E45">
        <v>0</v>
      </c>
      <c r="F45">
        <v>0</v>
      </c>
      <c r="G45">
        <v>0</v>
      </c>
      <c r="H45">
        <v>0</v>
      </c>
    </row>
    <row r="46" spans="1:8">
      <c r="A46" t="s">
        <v>332</v>
      </c>
      <c r="B46" t="s">
        <v>333</v>
      </c>
      <c r="C46">
        <v>79</v>
      </c>
      <c r="D46">
        <v>0</v>
      </c>
      <c r="E46">
        <v>0</v>
      </c>
      <c r="F46">
        <v>0</v>
      </c>
      <c r="G46">
        <v>0</v>
      </c>
      <c r="H46">
        <v>0</v>
      </c>
    </row>
    <row r="47" spans="1:8">
      <c r="A47" t="s">
        <v>334</v>
      </c>
      <c r="B47" t="s">
        <v>335</v>
      </c>
      <c r="C47">
        <v>98</v>
      </c>
      <c r="D47">
        <v>0</v>
      </c>
      <c r="E47">
        <v>0</v>
      </c>
      <c r="F47">
        <v>0</v>
      </c>
      <c r="G47">
        <v>0</v>
      </c>
      <c r="H47">
        <v>0</v>
      </c>
    </row>
    <row r="48" spans="1:8">
      <c r="A48" t="s">
        <v>336</v>
      </c>
      <c r="B48" t="s">
        <v>337</v>
      </c>
      <c r="C48">
        <v>112</v>
      </c>
      <c r="D48">
        <v>30</v>
      </c>
      <c r="E48">
        <v>0</v>
      </c>
      <c r="F48">
        <v>0</v>
      </c>
      <c r="G48">
        <v>0</v>
      </c>
      <c r="H48">
        <v>0</v>
      </c>
    </row>
    <row r="49" spans="1:8">
      <c r="A49" t="s">
        <v>338</v>
      </c>
      <c r="B49" t="s">
        <v>339</v>
      </c>
      <c r="C49">
        <v>326</v>
      </c>
      <c r="D49">
        <v>0</v>
      </c>
      <c r="E49">
        <v>0</v>
      </c>
      <c r="F49">
        <v>0</v>
      </c>
      <c r="G49">
        <v>0</v>
      </c>
      <c r="H49">
        <v>0</v>
      </c>
    </row>
    <row r="50" spans="1:8">
      <c r="A50" t="s">
        <v>340</v>
      </c>
      <c r="B50" t="s">
        <v>341</v>
      </c>
      <c r="C50">
        <v>723</v>
      </c>
      <c r="D50">
        <v>0</v>
      </c>
      <c r="E50">
        <v>0</v>
      </c>
      <c r="F50">
        <v>0</v>
      </c>
      <c r="G50">
        <v>0</v>
      </c>
      <c r="H50">
        <v>0</v>
      </c>
    </row>
    <row r="51" spans="1:8">
      <c r="A51" t="s">
        <v>342</v>
      </c>
      <c r="B51" t="s">
        <v>343</v>
      </c>
      <c r="C51">
        <v>96</v>
      </c>
      <c r="D51">
        <v>0</v>
      </c>
      <c r="E51">
        <v>0</v>
      </c>
      <c r="F51">
        <v>0</v>
      </c>
      <c r="G51">
        <v>0</v>
      </c>
      <c r="H51">
        <v>0</v>
      </c>
    </row>
    <row r="52" spans="1:8">
      <c r="A52" t="s">
        <v>344</v>
      </c>
      <c r="B52" t="s">
        <v>34</v>
      </c>
      <c r="C52">
        <v>0</v>
      </c>
      <c r="D52">
        <v>0</v>
      </c>
      <c r="E52">
        <v>467</v>
      </c>
      <c r="F52">
        <v>623</v>
      </c>
      <c r="G52">
        <v>380</v>
      </c>
      <c r="H52">
        <v>0</v>
      </c>
    </row>
    <row r="53" spans="1:8">
      <c r="A53" t="s">
        <v>345</v>
      </c>
      <c r="B53" t="s">
        <v>346</v>
      </c>
      <c r="C53">
        <v>73</v>
      </c>
      <c r="D53">
        <v>0</v>
      </c>
      <c r="E53">
        <v>0</v>
      </c>
      <c r="F53">
        <v>0</v>
      </c>
      <c r="G53">
        <v>0</v>
      </c>
      <c r="H53">
        <v>0</v>
      </c>
    </row>
    <row r="54" spans="1:8">
      <c r="A54" t="s">
        <v>347</v>
      </c>
      <c r="B54" t="s">
        <v>65</v>
      </c>
      <c r="C54">
        <v>0</v>
      </c>
      <c r="D54">
        <v>0</v>
      </c>
      <c r="E54">
        <v>0</v>
      </c>
      <c r="F54">
        <v>1087</v>
      </c>
      <c r="G54">
        <v>385</v>
      </c>
      <c r="H54">
        <v>6</v>
      </c>
    </row>
    <row r="55" spans="1:8">
      <c r="A55" t="s">
        <v>348</v>
      </c>
      <c r="B55" t="s">
        <v>349</v>
      </c>
      <c r="C55">
        <v>234</v>
      </c>
      <c r="D55">
        <v>47</v>
      </c>
      <c r="E55">
        <v>0</v>
      </c>
      <c r="F55">
        <v>0</v>
      </c>
      <c r="G55">
        <v>0</v>
      </c>
      <c r="H55">
        <v>0</v>
      </c>
    </row>
    <row r="56" spans="1:8">
      <c r="A56" t="s">
        <v>350</v>
      </c>
      <c r="B56" t="s">
        <v>351</v>
      </c>
      <c r="C56">
        <v>266</v>
      </c>
      <c r="D56">
        <v>55</v>
      </c>
      <c r="E56">
        <v>0</v>
      </c>
      <c r="F56">
        <v>0</v>
      </c>
      <c r="G56">
        <v>0</v>
      </c>
      <c r="H56">
        <v>0</v>
      </c>
    </row>
    <row r="57" spans="1:8">
      <c r="A57" t="s">
        <v>352</v>
      </c>
      <c r="B57" t="s">
        <v>353</v>
      </c>
      <c r="C57">
        <v>414</v>
      </c>
      <c r="D57">
        <v>0</v>
      </c>
      <c r="E57">
        <v>0</v>
      </c>
      <c r="F57">
        <v>0</v>
      </c>
      <c r="G57">
        <v>0</v>
      </c>
      <c r="H57">
        <v>0</v>
      </c>
    </row>
    <row r="58" spans="1:8">
      <c r="A58" t="s">
        <v>354</v>
      </c>
      <c r="B58" t="s">
        <v>54</v>
      </c>
      <c r="C58">
        <v>0</v>
      </c>
      <c r="D58">
        <v>0</v>
      </c>
      <c r="E58">
        <v>530</v>
      </c>
      <c r="F58">
        <v>0</v>
      </c>
      <c r="G58">
        <v>54</v>
      </c>
      <c r="H58">
        <v>0</v>
      </c>
    </row>
    <row r="59" spans="1:8">
      <c r="A59" t="s">
        <v>355</v>
      </c>
      <c r="B59" t="s">
        <v>70</v>
      </c>
      <c r="C59">
        <v>0</v>
      </c>
      <c r="D59">
        <v>0</v>
      </c>
      <c r="E59">
        <v>183</v>
      </c>
      <c r="F59">
        <v>385</v>
      </c>
      <c r="G59">
        <v>57</v>
      </c>
      <c r="H59">
        <v>0</v>
      </c>
    </row>
    <row r="60" spans="1:8">
      <c r="A60" t="s">
        <v>356</v>
      </c>
      <c r="B60" t="s">
        <v>357</v>
      </c>
      <c r="C60">
        <v>157</v>
      </c>
      <c r="D60">
        <v>0</v>
      </c>
      <c r="E60">
        <v>0</v>
      </c>
      <c r="F60">
        <v>0</v>
      </c>
      <c r="G60">
        <v>0</v>
      </c>
      <c r="H60">
        <v>0</v>
      </c>
    </row>
    <row r="61" spans="1:8">
      <c r="A61" t="s">
        <v>358</v>
      </c>
      <c r="B61" t="s">
        <v>59</v>
      </c>
      <c r="C61">
        <v>0</v>
      </c>
      <c r="D61">
        <v>0</v>
      </c>
      <c r="E61">
        <v>246</v>
      </c>
      <c r="F61">
        <v>0</v>
      </c>
      <c r="G61">
        <v>0</v>
      </c>
      <c r="H61">
        <v>0</v>
      </c>
    </row>
    <row r="62" spans="1:8">
      <c r="A62" t="s">
        <v>359</v>
      </c>
      <c r="B62" t="s">
        <v>60</v>
      </c>
      <c r="C62">
        <v>0</v>
      </c>
      <c r="D62">
        <v>0</v>
      </c>
      <c r="E62">
        <v>289</v>
      </c>
      <c r="F62">
        <v>0</v>
      </c>
      <c r="G62">
        <v>6</v>
      </c>
      <c r="H62">
        <v>0</v>
      </c>
    </row>
    <row r="63" spans="1:8">
      <c r="A63" t="s">
        <v>360</v>
      </c>
      <c r="B63" t="s">
        <v>361</v>
      </c>
      <c r="C63">
        <v>335</v>
      </c>
      <c r="D63">
        <v>58</v>
      </c>
      <c r="E63">
        <v>0</v>
      </c>
      <c r="F63">
        <v>0</v>
      </c>
      <c r="G63">
        <v>0</v>
      </c>
      <c r="H63">
        <v>0</v>
      </c>
    </row>
    <row r="64" spans="1:8">
      <c r="A64" t="s">
        <v>362</v>
      </c>
      <c r="B64" t="s">
        <v>363</v>
      </c>
      <c r="C64">
        <v>133</v>
      </c>
      <c r="D64">
        <v>0</v>
      </c>
      <c r="E64">
        <v>0</v>
      </c>
      <c r="F64">
        <v>0</v>
      </c>
      <c r="G64">
        <v>0</v>
      </c>
      <c r="H64">
        <v>0</v>
      </c>
    </row>
    <row r="65" spans="1:8">
      <c r="A65" t="s">
        <v>364</v>
      </c>
      <c r="B65" t="s">
        <v>53</v>
      </c>
      <c r="C65">
        <v>0</v>
      </c>
      <c r="D65">
        <v>0</v>
      </c>
      <c r="E65">
        <v>425</v>
      </c>
      <c r="F65">
        <v>0</v>
      </c>
      <c r="G65">
        <v>17</v>
      </c>
      <c r="H65">
        <v>0</v>
      </c>
    </row>
    <row r="66" spans="1:8">
      <c r="A66" t="s">
        <v>365</v>
      </c>
      <c r="B66" t="s">
        <v>366</v>
      </c>
      <c r="C66">
        <v>407</v>
      </c>
      <c r="D66">
        <v>50</v>
      </c>
      <c r="E66">
        <v>0</v>
      </c>
      <c r="F66">
        <v>0</v>
      </c>
      <c r="G66">
        <v>0</v>
      </c>
      <c r="H66">
        <v>0</v>
      </c>
    </row>
    <row r="67" spans="1:8">
      <c r="A67" t="s">
        <v>367</v>
      </c>
      <c r="B67" t="s">
        <v>368</v>
      </c>
      <c r="C67">
        <v>84</v>
      </c>
      <c r="D67">
        <v>0</v>
      </c>
      <c r="E67">
        <v>0</v>
      </c>
      <c r="F67">
        <v>0</v>
      </c>
      <c r="G67">
        <v>0</v>
      </c>
      <c r="H67">
        <v>0</v>
      </c>
    </row>
    <row r="68" spans="1:8">
      <c r="A68" t="s">
        <v>369</v>
      </c>
      <c r="B68" t="s">
        <v>370</v>
      </c>
      <c r="C68">
        <v>173</v>
      </c>
      <c r="D68">
        <v>0</v>
      </c>
      <c r="E68">
        <v>0</v>
      </c>
      <c r="F68">
        <v>0</v>
      </c>
      <c r="G68">
        <v>0</v>
      </c>
      <c r="H68">
        <v>0</v>
      </c>
    </row>
    <row r="69" spans="1:8">
      <c r="A69" t="s">
        <v>371</v>
      </c>
      <c r="B69" t="s">
        <v>372</v>
      </c>
      <c r="C69">
        <v>610</v>
      </c>
      <c r="D69">
        <v>0</v>
      </c>
      <c r="E69">
        <v>0</v>
      </c>
      <c r="F69">
        <v>0</v>
      </c>
      <c r="G69">
        <v>0</v>
      </c>
      <c r="H69">
        <v>0</v>
      </c>
    </row>
    <row r="70" spans="1:8">
      <c r="A70" t="s">
        <v>371</v>
      </c>
      <c r="B70" t="s">
        <v>56</v>
      </c>
      <c r="C70">
        <v>0</v>
      </c>
      <c r="D70">
        <v>0</v>
      </c>
      <c r="E70">
        <v>336</v>
      </c>
      <c r="F70">
        <v>0</v>
      </c>
      <c r="G70">
        <v>73</v>
      </c>
      <c r="H70">
        <v>0</v>
      </c>
    </row>
    <row r="71" spans="1:8">
      <c r="A71" t="s">
        <v>373</v>
      </c>
      <c r="B71" t="s">
        <v>62</v>
      </c>
      <c r="C71">
        <v>0</v>
      </c>
      <c r="D71">
        <v>0</v>
      </c>
      <c r="E71">
        <v>237</v>
      </c>
      <c r="F71">
        <v>0</v>
      </c>
      <c r="G71">
        <v>26</v>
      </c>
      <c r="H71">
        <v>0</v>
      </c>
    </row>
    <row r="72" spans="1:8">
      <c r="A72" t="s">
        <v>374</v>
      </c>
      <c r="B72" t="s">
        <v>375</v>
      </c>
      <c r="C72">
        <v>350</v>
      </c>
      <c r="D72">
        <v>0</v>
      </c>
      <c r="E72">
        <v>43</v>
      </c>
      <c r="F72">
        <v>0</v>
      </c>
      <c r="G72">
        <v>0</v>
      </c>
      <c r="H72">
        <v>0</v>
      </c>
    </row>
    <row r="73" spans="1:8">
      <c r="A73" t="s">
        <v>376</v>
      </c>
      <c r="B73" t="s">
        <v>377</v>
      </c>
      <c r="C73">
        <v>437</v>
      </c>
      <c r="D73">
        <v>0</v>
      </c>
      <c r="E73">
        <v>0</v>
      </c>
      <c r="F73">
        <v>0</v>
      </c>
      <c r="G73">
        <v>0</v>
      </c>
      <c r="H73">
        <v>0</v>
      </c>
    </row>
    <row r="74" spans="1:8">
      <c r="A74" t="s">
        <v>378</v>
      </c>
      <c r="B74" t="s">
        <v>64</v>
      </c>
      <c r="C74">
        <v>0</v>
      </c>
      <c r="D74">
        <v>0</v>
      </c>
      <c r="E74">
        <v>184</v>
      </c>
      <c r="F74">
        <v>212</v>
      </c>
      <c r="G74">
        <v>13</v>
      </c>
      <c r="H74">
        <v>0</v>
      </c>
    </row>
    <row r="75" spans="1:8">
      <c r="A75" t="s">
        <v>379</v>
      </c>
      <c r="B75" t="s">
        <v>380</v>
      </c>
      <c r="C75">
        <v>44</v>
      </c>
      <c r="D75">
        <v>0</v>
      </c>
      <c r="E75">
        <v>0</v>
      </c>
      <c r="F75">
        <v>0</v>
      </c>
      <c r="G75">
        <v>0</v>
      </c>
      <c r="H75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Fiche GT</vt:lpstr>
      <vt:lpstr>Fiche PRO</vt:lpstr>
      <vt:lpstr>Base_lyc</vt:lpstr>
      <vt:lpstr>Extract_R__20_10_25</vt:lpstr>
      <vt:lpstr>'Fiche GT'!Zone_d_impression</vt:lpstr>
      <vt:lpstr>'Fiche PRO'!Zone_d_impression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iioet_lrossignol</dc:creator>
  <cp:lastModifiedBy>Michel MAES</cp:lastModifiedBy>
  <cp:lastPrinted>2025-10-20T03:13:45Z</cp:lastPrinted>
  <dcterms:created xsi:type="dcterms:W3CDTF">2009-10-09T10:01:11Z</dcterms:created>
  <dcterms:modified xsi:type="dcterms:W3CDTF">2025-10-24T05:32:33Z</dcterms:modified>
</cp:coreProperties>
</file>